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240" windowWidth="18210" windowHeight="7470" activeTab="1"/>
  </bookViews>
  <sheets>
    <sheet name="Районные целевые показатели" sheetId="2" r:id="rId1"/>
    <sheet name="Рейтинг Приложение 3" sheetId="21" r:id="rId2"/>
    <sheet name="Приложение 4" sheetId="4" r:id="rId3"/>
    <sheet name="Приложение 5" sheetId="5" r:id="rId4"/>
    <sheet name="Приложение 6" sheetId="6" r:id="rId5"/>
    <sheet name="Приложение 7" sheetId="7" r:id="rId6"/>
    <sheet name="Приложение 8" sheetId="8" r:id="rId7"/>
    <sheet name="Приложение 9" sheetId="9" r:id="rId8"/>
    <sheet name="Приложение 10" sheetId="10" r:id="rId9"/>
    <sheet name="Приложение 11" sheetId="23" r:id="rId10"/>
    <sheet name="Приложение 12" sheetId="24" r:id="rId11"/>
  </sheets>
  <externalReferences>
    <externalReference r:id="rId12"/>
  </externalReferences>
  <definedNames>
    <definedName name="_xlnm._FilterDatabase" localSheetId="0" hidden="1">'Районные целевые показатели'!$I$6:$I$391</definedName>
  </definedNames>
  <calcPr calcId="144525"/>
</workbook>
</file>

<file path=xl/calcChain.xml><?xml version="1.0" encoding="utf-8"?>
<calcChain xmlns="http://schemas.openxmlformats.org/spreadsheetml/2006/main">
  <c r="G6" i="10" l="1"/>
  <c r="G38" i="2" l="1"/>
  <c r="H38" i="2"/>
  <c r="B5" i="5"/>
  <c r="I37" i="2" l="1"/>
  <c r="I43" i="2" l="1"/>
  <c r="G5" i="23"/>
  <c r="C16" i="21"/>
  <c r="G5" i="5"/>
  <c r="G5" i="4"/>
  <c r="F38" i="2" l="1"/>
  <c r="I106" i="2" l="1"/>
  <c r="C10" i="21" l="1"/>
  <c r="I223" i="2" l="1"/>
  <c r="E9" i="9" l="1"/>
  <c r="F9" i="9"/>
  <c r="F9" i="8" l="1"/>
  <c r="E9" i="8"/>
  <c r="G5" i="7"/>
  <c r="C25" i="21"/>
  <c r="G5" i="8" l="1"/>
  <c r="F9" i="7"/>
  <c r="E9" i="7"/>
  <c r="B5" i="4" l="1"/>
  <c r="G5" i="24"/>
  <c r="F11" i="23"/>
  <c r="E11" i="23"/>
  <c r="G5" i="9"/>
  <c r="F9" i="6"/>
  <c r="E9" i="6"/>
  <c r="E10" i="5"/>
  <c r="F10" i="5"/>
  <c r="C9" i="5"/>
  <c r="C10" i="5"/>
  <c r="C11" i="5"/>
  <c r="D9" i="5"/>
  <c r="C5" i="5"/>
  <c r="D5" i="5"/>
  <c r="C6" i="5"/>
  <c r="D6" i="5"/>
  <c r="C7" i="5"/>
  <c r="D7" i="5"/>
  <c r="C8" i="5"/>
  <c r="D8" i="5"/>
  <c r="C5" i="4"/>
  <c r="D5" i="4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G5" i="6" l="1"/>
  <c r="I140" i="2"/>
  <c r="I6" i="2"/>
  <c r="I72" i="2" l="1"/>
  <c r="C13" i="21" s="1"/>
  <c r="E80" i="2"/>
  <c r="G284" i="2" l="1"/>
  <c r="H284" i="2"/>
  <c r="G285" i="2"/>
  <c r="H285" i="2"/>
  <c r="G286" i="2"/>
  <c r="H286" i="2"/>
  <c r="G287" i="2"/>
  <c r="H287" i="2"/>
  <c r="G220" i="2" l="1"/>
  <c r="H220" i="2"/>
  <c r="G221" i="2"/>
  <c r="H221" i="2"/>
  <c r="G222" i="2"/>
  <c r="H222" i="2"/>
  <c r="E219" i="2"/>
  <c r="G219" i="2" s="1"/>
  <c r="F219" i="2"/>
  <c r="H219" i="2" s="1"/>
  <c r="G337" i="2"/>
  <c r="H337" i="2"/>
  <c r="G338" i="2"/>
  <c r="H338" i="2"/>
  <c r="I154" i="2"/>
  <c r="C38" i="21" s="1"/>
  <c r="G215" i="2" l="1"/>
  <c r="H215" i="2"/>
  <c r="G216" i="2"/>
  <c r="H216" i="2"/>
  <c r="G217" i="2"/>
  <c r="H217" i="2"/>
  <c r="I215" i="2" l="1"/>
  <c r="C41" i="21" s="1"/>
  <c r="I339" i="2"/>
  <c r="C31" i="21" l="1"/>
  <c r="G59" i="2" l="1"/>
  <c r="H59" i="2"/>
  <c r="I49" i="2" s="1"/>
  <c r="C32" i="21" l="1"/>
  <c r="I64" i="2"/>
  <c r="I392" i="2"/>
  <c r="G254" i="2"/>
  <c r="I251" i="2" s="1"/>
  <c r="F254" i="2"/>
  <c r="E254" i="2"/>
  <c r="C36" i="21" l="1"/>
  <c r="C21" i="21"/>
  <c r="C35" i="21"/>
  <c r="H294" i="2"/>
  <c r="G294" i="2"/>
  <c r="I288" i="2" l="1"/>
  <c r="C7" i="21" s="1"/>
  <c r="E283" i="2"/>
  <c r="G283" i="2" s="1"/>
  <c r="G152" i="2" l="1"/>
  <c r="F235" i="2" l="1"/>
  <c r="E235" i="2"/>
  <c r="E228" i="2"/>
  <c r="F228" i="2"/>
  <c r="H228" i="2"/>
  <c r="G228" i="2"/>
  <c r="H22" i="2" l="1"/>
  <c r="G22" i="2"/>
  <c r="H265" i="2"/>
  <c r="G265" i="2"/>
  <c r="H29" i="2"/>
  <c r="G29" i="2"/>
  <c r="H152" i="2"/>
  <c r="I259" i="2" l="1"/>
  <c r="G368" i="2"/>
  <c r="F368" i="2"/>
  <c r="E368" i="2"/>
  <c r="H102" i="2" l="1"/>
  <c r="G102" i="2"/>
  <c r="G91" i="2"/>
  <c r="H91" i="2"/>
  <c r="H212" i="2"/>
  <c r="I162" i="2" s="1"/>
  <c r="G212" i="2"/>
  <c r="E212" i="2"/>
  <c r="E239" i="2" l="1"/>
  <c r="H235" i="2"/>
  <c r="G235" i="2"/>
  <c r="I297" i="2"/>
  <c r="C15" i="21" s="1"/>
  <c r="G239" i="2" l="1"/>
  <c r="H239" i="2"/>
  <c r="H314" i="2" l="1"/>
  <c r="G314" i="2"/>
  <c r="H306" i="2"/>
  <c r="G306" i="2"/>
  <c r="H302" i="2"/>
  <c r="G302" i="2"/>
  <c r="I304" i="2" l="1"/>
  <c r="I299" i="2"/>
  <c r="H359" i="2" l="1"/>
  <c r="G359" i="2"/>
  <c r="I350" i="2" l="1"/>
  <c r="F415" i="2"/>
  <c r="E415" i="2"/>
  <c r="F374" i="2"/>
  <c r="E374" i="2"/>
  <c r="F359" i="2"/>
  <c r="E359" i="2"/>
  <c r="F343" i="2"/>
  <c r="F336" i="2"/>
  <c r="H336" i="2" s="1"/>
  <c r="I328" i="2" s="1"/>
  <c r="C42" i="21" s="1"/>
  <c r="E343" i="2"/>
  <c r="E336" i="2"/>
  <c r="G336" i="2" s="1"/>
  <c r="F325" i="2"/>
  <c r="E325" i="2"/>
  <c r="F314" i="2"/>
  <c r="E314" i="2"/>
  <c r="F306" i="2"/>
  <c r="E306" i="2"/>
  <c r="F302" i="2"/>
  <c r="E302" i="2"/>
  <c r="F294" i="2"/>
  <c r="E294" i="2"/>
  <c r="F283" i="2"/>
  <c r="H283" i="2" s="1"/>
  <c r="I267" i="2" s="1"/>
  <c r="C26" i="21" s="1"/>
  <c r="F265" i="2"/>
  <c r="E265" i="2"/>
  <c r="F248" i="2"/>
  <c r="E248" i="2"/>
  <c r="F241" i="2"/>
  <c r="E241" i="2"/>
  <c r="F239" i="2"/>
  <c r="F212" i="2" l="1"/>
  <c r="F158" i="2"/>
  <c r="E158" i="2"/>
  <c r="F152" i="2"/>
  <c r="E152" i="2"/>
  <c r="E142" i="2"/>
  <c r="F142" i="2"/>
  <c r="F135" i="2"/>
  <c r="E135" i="2"/>
  <c r="F126" i="2"/>
  <c r="E126" i="2"/>
  <c r="F102" i="2"/>
  <c r="E102" i="2"/>
  <c r="F91" i="2"/>
  <c r="E91" i="2"/>
  <c r="F402" i="2"/>
  <c r="E402" i="2"/>
  <c r="F68" i="2"/>
  <c r="F80" i="2"/>
  <c r="E68" i="2"/>
  <c r="F59" i="2"/>
  <c r="E59" i="2"/>
  <c r="F45" i="2"/>
  <c r="E45" i="2"/>
  <c r="F35" i="2"/>
  <c r="E35" i="2"/>
  <c r="F29" i="2"/>
  <c r="E29" i="2"/>
  <c r="F22" i="2"/>
  <c r="E22" i="2"/>
  <c r="F16" i="2"/>
  <c r="E16" i="2"/>
  <c r="E38" i="2"/>
  <c r="I371" i="2" l="1"/>
  <c r="C43" i="21" l="1"/>
  <c r="I240" i="2" l="1"/>
  <c r="I407" i="2"/>
  <c r="C28" i="21" l="1"/>
  <c r="I95" i="2" l="1"/>
  <c r="I31" i="2" l="1"/>
  <c r="C33" i="21" l="1"/>
  <c r="I146" i="2"/>
  <c r="I25" i="2" l="1"/>
  <c r="I131" i="2" l="1"/>
  <c r="C20" i="21" l="1"/>
  <c r="C40" i="21"/>
  <c r="I383" i="2"/>
  <c r="I377" i="2" l="1"/>
  <c r="I362" i="2"/>
  <c r="I346" i="2"/>
  <c r="I309" i="2"/>
  <c r="I82" i="2"/>
  <c r="I18" i="2" l="1"/>
  <c r="I318" i="2"/>
  <c r="I243" i="2"/>
  <c r="C39" i="21" s="1"/>
  <c r="C30" i="21" l="1"/>
</calcChain>
</file>

<file path=xl/sharedStrings.xml><?xml version="1.0" encoding="utf-8"?>
<sst xmlns="http://schemas.openxmlformats.org/spreadsheetml/2006/main" count="1158" uniqueCount="457">
  <si>
    <t>Приложение № 2</t>
  </si>
  <si>
    <t>Данные Райфо</t>
  </si>
  <si>
    <t>Данные отделов</t>
  </si>
  <si>
    <t>Оценка эффективности реализации программы, %</t>
  </si>
  <si>
    <t>Муниципальные программы</t>
  </si>
  <si>
    <t xml:space="preserve"> Целевые показатели программы</t>
  </si>
  <si>
    <t>№ п/п</t>
  </si>
  <si>
    <t>Наименование программы</t>
  </si>
  <si>
    <t>Наименование показателей</t>
  </si>
  <si>
    <t>ед. измерения</t>
  </si>
  <si>
    <t>план</t>
  </si>
  <si>
    <t>факт</t>
  </si>
  <si>
    <t>1.</t>
  </si>
  <si>
    <t xml:space="preserve">Муниципальная программа "Улучшение условий и охраны труда в муниципальном районе Сергиевский на 2023-2025 годы" </t>
  </si>
  <si>
    <t>чел.</t>
  </si>
  <si>
    <t>дней</t>
  </si>
  <si>
    <t>Финансирование программы, в т.ч.</t>
  </si>
  <si>
    <t>тыс. руб.</t>
  </si>
  <si>
    <t>Средства местного бюджета</t>
  </si>
  <si>
    <t>2.</t>
  </si>
  <si>
    <t xml:space="preserve">Муниципальная программа "Комплексная программа профилактики правонарушений в муниципальном районе Сергиевский Самарской области на 2021-2025 годы" </t>
  </si>
  <si>
    <t>1. Повышение процента раскрываемости преступлений</t>
  </si>
  <si>
    <t>%</t>
  </si>
  <si>
    <t>2. Удельный вес уличной преступности в общей структуре преступности</t>
  </si>
  <si>
    <t>3.  Количество членов  в Народной дружине  осуществляющих выходы по патрулированию мест массового пребывания граждан на постоянной основе</t>
  </si>
  <si>
    <t>4. Количество публикаций и иных материалов, размещенных в средствах массовой информации, в том числе на сайте  комиссии по профилактике правонарушений  муниципального района Сергиевский</t>
  </si>
  <si>
    <t>ед.</t>
  </si>
  <si>
    <t>Средства областного бюджета</t>
  </si>
  <si>
    <t>3.</t>
  </si>
  <si>
    <t xml:space="preserve">Муниципальная программа "По противодействию незаконному обороту наркотических средств, профилактике наркомании, лечению и реабилитации наркозависимой части населения муниципального района Сергиевский Самарской области на 2021-2025 годы"
</t>
  </si>
  <si>
    <t xml:space="preserve">Финансирование программы </t>
  </si>
  <si>
    <t>4.</t>
  </si>
  <si>
    <t>2. Совершение актов экстремистской направленности против соблюдения прав и свобод человека на территории района</t>
  </si>
  <si>
    <t>4. Количество публикаций информационных материалов антитеррористического противоэкстремистского характера</t>
  </si>
  <si>
    <t>руб.</t>
  </si>
  <si>
    <t>семья</t>
  </si>
  <si>
    <t>Средства федерального бюджета</t>
  </si>
  <si>
    <t>6.</t>
  </si>
  <si>
    <t>Финансирование программы (мероприятия)</t>
  </si>
  <si>
    <t>7.</t>
  </si>
  <si>
    <t>Муниципальная программа "Формирование комфортной городской среды на 2018-2024 годы"</t>
  </si>
  <si>
    <t>1. Количество ежегодно проводимых мониторингов доли дворовых территорий многоквартирных домов и общественных территорий муниципальных образований в Самарской области, благоустроенных в результате реализации программных мероприятий по формированию комфортной городской среды</t>
  </si>
  <si>
    <t xml:space="preserve">2. Реализованы мероприятия по благоустройству, предусмотренные муниципальной программой формирования современной городской среды (количество обустроенных общественных пространств муниципального района Сергиевский)
</t>
  </si>
  <si>
    <t>3. Реализованы мероприятия по благоустройству, предусмотренные муниципальной программой формирования современной городской среды (количество благоустроенных дворовых территорий муниципального района Сергиевский)</t>
  </si>
  <si>
    <t xml:space="preserve">ед. </t>
  </si>
  <si>
    <t>4. Доля реализованных комплексных проектов благоустройства общественных территорий в общем количестве реализованных в течение планового года проектов благоустройства общественных территорий</t>
  </si>
  <si>
    <t>5. Количество ежегодно проводимых мониторингов доли дворовых территорий многоквартирных домов и общественных территорий, благоустроенных с учетом нужд инвалидов и других маломобильных групп населения, в общем количестве благоустроенных дворовых территорий многоквартирных домов и общественных территорий</t>
  </si>
  <si>
    <t>6. Доля дворовых территорий многоквартирных домов и общественных территорий, благоустроенных с учетом нужд инвалидов и других маломобильных групп населения, в общем количестве благоустроенных дворовых территорий многоквартирных домов и общественных территорий муниципальных образований в Самарской области в отчетном году</t>
  </si>
  <si>
    <t>7. Доля дворовых территорий, благоустройство которых выполнено при участии граждан, организаций в соответствующих мероприятиях, в общем количестве реализованных в течение планового года проектов благоустройства дворовых территорий</t>
  </si>
  <si>
    <t>8. Количество ежегодных публикаций в средствах массовой информации, направленных на стимулирование активности жителей муниципальных образований в Самарской области и бизнеса в инициировании проектов по благоустройству</t>
  </si>
  <si>
    <t>9. Количество протоколов ежегодных собраний собственников многоквартирных домов о принятии решений по выбору видов работ при реализации мероприятий по благоустройству дворовых территорий многоквартирных домов муниципального района Сергиевский</t>
  </si>
  <si>
    <t>10. Количество ежегодно реализуемых проектов по благоустройству общественных территорий по результатам общественных обсуждений с жителями муниципальных образований в Самарской области и иными заинтересованными лицами</t>
  </si>
  <si>
    <t>Внебюджетные средства</t>
  </si>
  <si>
    <t>8.</t>
  </si>
  <si>
    <t>Муниципальная программа "Модернизация и развитие автомобильных дорог общего пользования местного значения в муниципальном районе Сергиевский Самарской области на 2020-2025 годы"</t>
  </si>
  <si>
    <t>1. Протяженность построенных дорог местного значения</t>
  </si>
  <si>
    <t>км</t>
  </si>
  <si>
    <t>2. Протяженность отремонтированных дорог местного значения с асфальтобетонным покрытием</t>
  </si>
  <si>
    <t>3. Площадь отремонтированных дворовых территорий многоквартирных домов и проездов к дворовым территориям многоквартирных домов</t>
  </si>
  <si>
    <t>кв. м</t>
  </si>
  <si>
    <t>4. Протяженность отремонтированной улично-дорожной сети</t>
  </si>
  <si>
    <t>Финансирование программы</t>
  </si>
  <si>
    <t>Муниципальная программа  "Развитие малого и среднего предпринимательства в муниципальном районе Сергиевский на 2022-2024 годы"</t>
  </si>
  <si>
    <t>тыс.руб.</t>
  </si>
  <si>
    <t>1. Количество отремонтированных колодцев, почищенных родников, обустроенных артезианских скважин</t>
  </si>
  <si>
    <t>шт. в год</t>
  </si>
  <si>
    <t>2. Количество деревьев, кустарников, высаженных в рамках восстановительного озеленения</t>
  </si>
  <si>
    <t>3. Количество ликвидированных аварийных деревьев</t>
  </si>
  <si>
    <t xml:space="preserve">5. Количество публикаций, материалов по экологическому воспитанию и просвещению  </t>
  </si>
  <si>
    <t>6. Количество проводимых экологических акций, природоохранных мероприятий в рамках Дней защиты от экологической опасности</t>
  </si>
  <si>
    <t>8. Количество отремонтированных ГТС</t>
  </si>
  <si>
    <t>га</t>
  </si>
  <si>
    <t>12</t>
  </si>
  <si>
    <t xml:space="preserve">1. Обеспечение выполнения полномочий 
и функций администрации  муниципального района Сергиевский
</t>
  </si>
  <si>
    <t>2. Обеспечение хранения, комплектования, учета и использование архивных документов, образовавшихся и образующихся в деятельности органов местного самоуправления, организаций, отнесенных к муниципальной собственности, а также архивных фондов и архивных документов юридических и физических лиц, переданных на законном основании в муниципальную собственность</t>
  </si>
  <si>
    <t>4. Исполнение плана-графика проверок муниципального земельного контроля</t>
  </si>
  <si>
    <t>5. Количество проведенных  аукционов и торгов  в рамках прогнозного плана приватизации, результаты которых были опротестованы контролирующими органами</t>
  </si>
  <si>
    <t>6. Количество подготовленных и направленных главе администрации муниципального района Сергиевский аналитических справок  социально-экономического развития района (квартал, полугодие, 9 месяцев, год)</t>
  </si>
  <si>
    <t>шт.</t>
  </si>
  <si>
    <t>7. Доля своевременно направленных для опубликования нормативных правовых актов, от общего числа подлежащих публикации</t>
  </si>
  <si>
    <t>8. Возможность населения вносить предложения в проекты нормативных правовых актов</t>
  </si>
  <si>
    <t>1-да/0-нет</t>
  </si>
  <si>
    <t>минут</t>
  </si>
  <si>
    <t>13</t>
  </si>
  <si>
    <t xml:space="preserve">Муниципальная  программа "Реконструкция, строительство, ремонт и укрепление материально-технической  базы учреждений  культуры, здравоохранения, образования, ремонт  муниципальных  административных зданий  муниципального района Сергиевский на 2020-2025 годы" </t>
  </si>
  <si>
    <t>1. Количество  зданий образовательных учреждений, в которых проводился капитальный и текущий ремонт</t>
  </si>
  <si>
    <t>3. Количество  административных зданий, в которых проводился капитальный и текущий ремонт</t>
  </si>
  <si>
    <t>4. количество вновь построенных зданий образовательных учреждений.</t>
  </si>
  <si>
    <t>14</t>
  </si>
  <si>
    <t xml:space="preserve">1. Исполнение плана по объектам, подлежащим строительству, реконструкции и капитальному ремонту в текущем году </t>
  </si>
  <si>
    <t>2.Объем введенного в эксплуатацию жилого фонда (плановый)</t>
  </si>
  <si>
    <t>тыс.кв.м</t>
  </si>
  <si>
    <t>15</t>
  </si>
  <si>
    <t>1.Количество муниципальных служащих, прошедших обучение (тренинги, обучающие семинары, повышение квалификации)</t>
  </si>
  <si>
    <t>2. Доля специалистов, имеющих стаж муниципальной службы более 3 лет, от числа муниципальных служащих</t>
  </si>
  <si>
    <t xml:space="preserve">3. Доля муниципальных служащих, успешно прошедших аттестацию от общего количества аттестуемых </t>
  </si>
  <si>
    <t xml:space="preserve">4. Количество муниципальных служащих, включенных в перспективный кадровый резерв для замещения вакантных должностей муниципальной службы </t>
  </si>
  <si>
    <t>5. Количество лиц из числа включенных в кадровый резерв для замещения вакантных должностей муниципальной службы</t>
  </si>
  <si>
    <t>6. Количество муниципальных служащих, прошедших дистанционную оценку профессиональных компетенций</t>
  </si>
  <si>
    <t>16</t>
  </si>
  <si>
    <t xml:space="preserve"> Муниципальная программа "Дети муниципального района Сергиевский на 2021-2025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</si>
  <si>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 Количество мероприятий, направленных на повышение статуса семьи, престижа отцовства и материнства</t>
  </si>
  <si>
    <t>2. Удельный вес детей в общем количестве детей в возрасте от 6 до 18 лет, охваченных мероприятиями по отдыху, оздоровлению и занятости</t>
  </si>
  <si>
    <t>3. Удельный вес детей в общей численности обучающихся в образовательных учреждениях, вовлеченных в объединения по различным направлениям</t>
  </si>
  <si>
    <t>4. Удельный вес детей, включенных в систему муниципальной поддержки одаренных детей, в общей численности обучающихся в образовательных учреждениях</t>
  </si>
  <si>
    <t>17</t>
  </si>
  <si>
    <t>Муниципальная программы "Развитие сельского хозяйства и регулирование рынков сельскохозяйственной продукции, сырья и продовольствия муниципального район Сергиевский Самарской области на 2014-2025 годы"</t>
  </si>
  <si>
    <t>1. Индекс производства продукции сельского хозяйства в хозяйствах всех категорий (в сопоставимых ценах)</t>
  </si>
  <si>
    <t>% к предыдущему году</t>
  </si>
  <si>
    <t>2 Индекс физического объема инвестиций в основной капитал сельского хозяйства</t>
  </si>
  <si>
    <t>3 Рентабельность сельскохозяйственных организаций (с учетом субсидий)</t>
  </si>
  <si>
    <t xml:space="preserve">4 Среднемесячная номинальная заработная плата в сельском хозяйстве </t>
  </si>
  <si>
    <t xml:space="preserve">5. Производство продукции растениеводства в хозяйствах всех категорий: </t>
  </si>
  <si>
    <t>тыс. тонн</t>
  </si>
  <si>
    <t>зерновые и зернобобовые</t>
  </si>
  <si>
    <t>картофель</t>
  </si>
  <si>
    <t>6. Производство картофеля в сельскохозяйственных организациях, крестьянских (фермерских) хозяйствах, включая индивидуальных предпринимателей</t>
  </si>
  <si>
    <t>7. Удельный вес застрахованных посевных площадей в общей посевной площади</t>
  </si>
  <si>
    <t>8. Удельный вес площади, засеваемой элитными семенами, в общей площади посевов</t>
  </si>
  <si>
    <t>9. Внесение минеральных удобрений на 1 гектар посевной площади</t>
  </si>
  <si>
    <t>кг. д.в.</t>
  </si>
  <si>
    <t>10. Вовлечение в сельскохозяйственный оборот неиспользуемых сельскохозяйственных угодий</t>
  </si>
  <si>
    <t>тыс. га</t>
  </si>
  <si>
    <t>11. Площадь закладки многолетних насаждений</t>
  </si>
  <si>
    <t>12. Площадь раскорчеванных садов в возрасте более 30 лет от года закладки</t>
  </si>
  <si>
    <t>13. Сохранение размера посевных площадей, занятых зерновыми, зернобобовыми и кормовыми сельскохозяйственными культурами</t>
  </si>
  <si>
    <t>14. Размер застрахованной посевной площади</t>
  </si>
  <si>
    <t>15. Доля площади, засеваемой элитными семенами, в общей площади посевов</t>
  </si>
  <si>
    <t>16. Доля застрахованной стоимости продукции растениеводства (страховая сумма по договорам сельскохозяйственного страхования) в общей стоимости</t>
  </si>
  <si>
    <t>17. Размер посевных площадей, занятых зерновыми и зернобобовыми, масличными (за исключением сои и рапса) и кормовыми сельскохозяйственными культурами</t>
  </si>
  <si>
    <t>тыс.га</t>
  </si>
  <si>
    <t>18. Доля застрахованной посевной (посадочной) площади в общей посевной (посадочной) площади (в условных единицах)</t>
  </si>
  <si>
    <t>19. Производство скота и птицы на убой в хозяйствах всех категорий (в живом весе)</t>
  </si>
  <si>
    <t>тонн</t>
  </si>
  <si>
    <t>20. Производство молока в хозяйствах всех категорий</t>
  </si>
  <si>
    <t>голов</t>
  </si>
  <si>
    <t>тракторы</t>
  </si>
  <si>
    <t>зерноуборочные комбайны</t>
  </si>
  <si>
    <t>кормоуборочные комбайны</t>
  </si>
  <si>
    <t>лошад. силы</t>
  </si>
  <si>
    <t>тыс. кв. м</t>
  </si>
  <si>
    <t>В том числе для обеспечения жильем молодых семей и молодых специалистов</t>
  </si>
  <si>
    <t>кв. м.</t>
  </si>
  <si>
    <t>1. Доля населения, систематически занимающихся физической культурой и спортом</t>
  </si>
  <si>
    <t>2. Количество проведенных мероприятий среди населения муниципального района Сергиевский</t>
  </si>
  <si>
    <t>1. Уровень соблюдения схем и утвержденных графиков движения по маршрутной сети межпоселенческих маршрутов</t>
  </si>
  <si>
    <t>1- да
0 - нет</t>
  </si>
  <si>
    <t>3. Количество перевезенных пассажиров общественным транспортом муниципального района Сергиевский</t>
  </si>
  <si>
    <t>тыс. чел</t>
  </si>
  <si>
    <t>4. Доля населения, проживающего в населённых пунктах, не имеющих регулярного автомобильного сообщения с административным центром</t>
  </si>
  <si>
    <t>6. Доля автомобилей, оснащенных спутниковой системой ГЛОНАСС</t>
  </si>
  <si>
    <t>7. Доля автомобилей, срок эксплуатации которых не превышает нормативный</t>
  </si>
  <si>
    <t>Финансирование программы ВСЕГО</t>
  </si>
  <si>
    <t xml:space="preserve">Муниципальная программа "Капитальный ремонт общего имущества в многоквартирных домах, расположенных на территории муниципального района Сергиевский Самарской области на 2014-2043 годы" </t>
  </si>
  <si>
    <t>кв.м.</t>
  </si>
  <si>
    <t>1.Количество  погибших при чрезвычайных ситуациях природного и техногенного характера.</t>
  </si>
  <si>
    <t>2.Количество пострадавших при чрезвычайных ситуациях природного и техногенного характера</t>
  </si>
  <si>
    <t>3.Количество публикаций информационных материалов  по противопожарной  тематике, гражданской обороне, защите населения и территорий от чрезвычайных ситуаций, а также безопасности людей на водных  объектах;</t>
  </si>
  <si>
    <t>4. Проведено учений и тренировок по вопросам гражданской обороны и чрезвычайным ситуациям с органами местного самоуправления, а также организациями и предприятиями, осуществляющими свою деятельность на территории муниципального района Сергиевский</t>
  </si>
  <si>
    <t>5.Доля образовательных учреждений, обеспеченных работоспособной системой пожарной сигнализации, системами оповещения и управления эвакуацией людей при пожаре</t>
  </si>
  <si>
    <t>Муниципальная программа "Модернизация объектов коммунальной инфраструктуры в муниципальном районе Сергиевский Самарской области на 2023-2030 годы"</t>
  </si>
  <si>
    <t>1. Количество модернизируемых объектов коммунальной инфраструктуры</t>
  </si>
  <si>
    <t>объект</t>
  </si>
  <si>
    <t xml:space="preserve">2. Количество введенных в эксплуатацию объектов коммунальной инфраструктуры, после проведения строительства, реконструкции и  капитального ремонта </t>
  </si>
  <si>
    <t>3. Уровень отремонтированных инженерных сетей к общей протяженности инженерных сетей</t>
  </si>
  <si>
    <t>Муниципальная программа  "Повышение  безопасности дорожного движения в муниципальном районе Сергиевский Самарской области на 2021-2025 годы"</t>
  </si>
  <si>
    <t>Муниципальная программа "Развитие сферы культуры и туризма на территории муниципального района Сергиевский Самарской области" на 2020-2024 гг.</t>
  </si>
  <si>
    <t>тыс.чел.</t>
  </si>
  <si>
    <t xml:space="preserve">1. Охват  населения мероприятиями по патриотическому и духовно-нравственному воспитанию населения </t>
  </si>
  <si>
    <t>Общее финансирование программы</t>
  </si>
  <si>
    <t>Финансирование подпрограммы</t>
  </si>
  <si>
    <r>
      <t>тыс. руб</t>
    </r>
    <r>
      <rPr>
        <sz val="10"/>
        <rFont val="Times New Roman"/>
        <family val="1"/>
        <charset val="204"/>
      </rPr>
      <t>.</t>
    </r>
  </si>
  <si>
    <t xml:space="preserve">Подпрограмма "Организация планирования и исполнение консолидированного бюджета муниципального района Сергиевский" </t>
  </si>
  <si>
    <t>1 - да
0 - нет</t>
  </si>
  <si>
    <t>Муниципальная программа "Содержание улично-дорожной сети муниципального района Сергиевский на 2023-2030 годы"</t>
  </si>
  <si>
    <t>1. Текущий ремонт асфальтобетонного и грунтощебеночного покрытия улично-дорожной сети</t>
  </si>
  <si>
    <t>2. Очистка дорожного полотна от снежногопокрова и наледи в зимнее время</t>
  </si>
  <si>
    <t>3. Поддержание в летний период в чистоте асфальтобетонного покрытия улично-дорожной сети</t>
  </si>
  <si>
    <t>4. Установка дорожных знаков</t>
  </si>
  <si>
    <t>5. Сокращение доли муниципальных дорог не отвечающим нормативным требованиям, к уровню прошлого года</t>
  </si>
  <si>
    <t>6. Достижение критерия благоустроенности</t>
  </si>
  <si>
    <t>7.Работы по озеленению</t>
  </si>
  <si>
    <t>тыс.м2</t>
  </si>
  <si>
    <t>Муниципальная программа "Профилактика инфекционных и паразитарных заболеваний в муниципальном районе Сергиевский Самарской области на 2022-2024 годы"</t>
  </si>
  <si>
    <t>1. Площадь, на которой проведены дератизационные обработки от грызунов</t>
  </si>
  <si>
    <t>2. Площадь объектов, на которой проведены дезинсекционные мероприятия</t>
  </si>
  <si>
    <t>3. Площадь, на которой проведены акарицидные обработки от клещей, всего, в том числе</t>
  </si>
  <si>
    <t>2. Количество публикаций в средствах массовой информации по вопросам создания для инвалидов и маломобильных граждан безбарьерной среды жизнедеятельности и условий, необходимых для успешной интеграции их в общество, от 
общего числа публикаций</t>
  </si>
  <si>
    <t>Муниципальная программа "Создание благоприятных условий в целях привлечения и закрепления медицинских работников для работы в подразделениях государственного бюджетного учреждения здравоохранения Самарской области «Сергиевская центральная районная больница» расположенных на территории муниципального района Сергиевский на 2019-2024 годы"</t>
  </si>
  <si>
    <t>1. Количество студентов, получивших ежемесячную  стипендию по заключенным целевым контрактам</t>
  </si>
  <si>
    <t>2. Количество врачей, трудоустроенных в ГБУЗ СО «Сергиевская ЦРБ», получивших стипендию</t>
  </si>
  <si>
    <t>3. Количество специалистов (врачей и фельдшеров ФАП), получивших материальную помощь в виде компенсации за наем жилых помещений</t>
  </si>
  <si>
    <t>4. Предоставление служебного жилья на основании договора найма служебного жилого помещения (для врачей и фельдшеров ФАП)</t>
  </si>
  <si>
    <t>5. Количество медицинских работников, получивших поощрения Главы муниципального района Сергиевский</t>
  </si>
  <si>
    <t>6. Количество публикаций в СМИ</t>
  </si>
  <si>
    <t>1. Количество объектов социальной инфраструктуры, введенных в эксплуатацию</t>
  </si>
  <si>
    <t>2. Количество объектов инженерной инфраструктуры, завершенных проектированием</t>
  </si>
  <si>
    <t>3. Количество подготовленных и утвержденных документов в сфере градостроительной деятельности общественных территорий</t>
  </si>
  <si>
    <t>Муниципальная программа "Противодействие коррупции в муниципальном районе Сергиевский на 2021-2025 годы"</t>
  </si>
  <si>
    <t>4. Количество правовых актов и других документов антикоррупционной направленности, размещенных в сети Интернет и в СМИ</t>
  </si>
  <si>
    <t>Программа НЕ ФИНАНСИРУЕТСЯ</t>
  </si>
  <si>
    <t xml:space="preserve">1. Рост оборота розничной торговли в муниципальном районе Сергиевский </t>
  </si>
  <si>
    <t xml:space="preserve">2. Достижение установленных нормативов минимальной обеспеченности населения муниципального района Сергиевский площадью стационарных торговых объектов
</t>
  </si>
  <si>
    <t xml:space="preserve">3. Достижение установленных нормативов минимальной обеспеченности населения торговыми павильонами и киосками по продаже продовольственных товаров и сельскохозяйственной продукции
</t>
  </si>
  <si>
    <t>4. Достижение установленных нормативов минимальной обеспеченности населения торговыми павильонами и киосками по продаже продукции общественного питания</t>
  </si>
  <si>
    <t>5. Количество стационарных торговых объектов розничной торговли муниципального района Сергиевский</t>
  </si>
  <si>
    <t>6. Количество нестационарных торговых объектов розничной торговли муниципального района Сергиевский</t>
  </si>
  <si>
    <t>7.  Торговая площадь стационарных торговых объектов муниципального района Сергиевский</t>
  </si>
  <si>
    <t>8. Количество публикаций и сообщений в средствах массовой информации, направленных на повышение потребительской грамотности</t>
  </si>
  <si>
    <t>1. Объем ввода (приобретения) жилья для граждан, проживающих на сельских территориях</t>
  </si>
  <si>
    <t>2. Количество семей, проживающих на сельских территориях, улучшивших жилищные условия</t>
  </si>
  <si>
    <t>3. Объем ввода (приобретения) жилья, предоставляемого гражданам,  проживающим на сельских территориях, по договорам найма жилого помещения</t>
  </si>
  <si>
    <t>4. Количество реализованных общественно значимых проектов по благоустройству сельских территорий</t>
  </si>
  <si>
    <t>5. Количество площадок, расположенных на сельских территориях, обустроенных инженерной инфраструктурой и благоустроенных под компактную жилищную застройку</t>
  </si>
  <si>
    <t>6. Протяженность введенных в действие локальных газопроводов</t>
  </si>
  <si>
    <t>7. Протяженность введенных в действие локальных водопроводов</t>
  </si>
  <si>
    <t>8. Количество объектов капитального строительства социальной и инженерной инфраструктуры сельских агломераций и территорий, по которым за счет средств субсидии разработана проектно-сметная документация</t>
  </si>
  <si>
    <t>9. Количество реализованных проектов комплексного развития сельских территорий (сельских агломераций) в рамках ведомственной целевой программы "Современный облик сельских территорий"  государственной программы РФ "Комплексное развитие сельских территорий";</t>
  </si>
  <si>
    <t>10. Протяженность на сельских территориях вновь построенных и приведенных в соответствие с нормативными требованиями автомобильных дорог общего пользования, введенных (переданных) в эксплуатацию, при софинансировании работ по их строительству, реконструкции, капитальному ремонту и ремонту из федерального бюджета</t>
  </si>
  <si>
    <t>Внебюджетные источники</t>
  </si>
  <si>
    <t>1. Смертность мужчин в возрасте 16-59 лет (на 100 тыс. населения)</t>
  </si>
  <si>
    <t>2. Смертность женщин в возрасте 16-54 лет (на 100 тыс. населения)</t>
  </si>
  <si>
    <t>3. обращаемость в медицинские организации по вопросам профилактики неинфекционных и инфекционных заболеваний и  здорового образа жизни (тысяч человек)</t>
  </si>
  <si>
    <t>4. снижение смертности населения старше трудоспособного возраста (на 1000 человек населения соответствующего возраста)</t>
  </si>
  <si>
    <t>5. доля населения, охваченного профилактическими мероприятиями, направленными на снижение распространенности неинфекционных и инфекционных заболеваний, от общей численности жителей  муниципального района Сергиевский</t>
  </si>
  <si>
    <t>6. доля населения, ведущего здоровый образ жизни, от общей численности жителей муниципального района Сергиевский</t>
  </si>
  <si>
    <t>7. количество муниципальных и общественных организаций, взаимодействующих в рамках деятельности муниципальной программы</t>
  </si>
  <si>
    <t>8. Изготовление и размещение баннеров по пропаганде здорового образа жизни, семейные ценности, отказ от вредных привычек</t>
  </si>
  <si>
    <t>Приложение № 3</t>
  </si>
  <si>
    <t>№ п/п/</t>
  </si>
  <si>
    <t>Приложение № 4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</si>
  <si>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</si>
  <si>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</si>
  <si>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</si>
  <si>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</si>
  <si>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</si>
  <si>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</si>
  <si>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Муниципальной программы «Поддержка социально ориентированных некоммерческих организаций, объединений и общественных инициатив граждан муниципального района Сергиевский Самарской области на 2023-2027 годы»</t>
  </si>
  <si>
    <t>шт</t>
  </si>
  <si>
    <t>чел</t>
  </si>
  <si>
    <t>1. количество СОНКО, осуществляющие деятельность на территории муниципального района Сергиевский, получивших финансовую поддержку</t>
  </si>
  <si>
    <t>2. количество СОНКО, осуществляющие деятельность на территории муниципального района Сергиевский, получивших финансовую поддержку в рамках муниципальной программы для реализации социально значимых проектов</t>
  </si>
  <si>
    <t>3. Количество помещений, предоставленных СОНКО на условиях льготной (в том числе на безвозмездной) аренды</t>
  </si>
  <si>
    <t>4. Количество СОНКО  и ОО, находящихся на бухгалтерском сопровождении</t>
  </si>
  <si>
    <t>5. количество мероприятий и акций, проведенных СОНКО и ОО</t>
  </si>
  <si>
    <t>6. количество членов СОНКО и ОО, прошедших обучение</t>
  </si>
  <si>
    <t>7. Количество консультаций СОНКО и ОО по социальному проектированию</t>
  </si>
  <si>
    <t>8. Размещение информации, публикаций, телепередач о деятельности СОНКО и ОО в муниципальных и региональных СМИ и сети Интернет.</t>
  </si>
  <si>
    <t>9. количество реализованных проектов СОНКО и ОО</t>
  </si>
  <si>
    <t>Муниципальная программа "Комплексная программа профилактики правонарушений в муниципальном районе Сергиевский Самарской области на 2021-2025 годы"</t>
  </si>
  <si>
    <t>Муниципальная программа "Дети муниципального района Сергиевский на 2021-2025 годы"</t>
  </si>
  <si>
    <t>Средства фонда</t>
  </si>
  <si>
    <t>21. Производство масличных культур в хозяйствах всех категорий</t>
  </si>
  <si>
    <t>22. Производство скота и птицы на убой (в живом весе) в сельскохозяйственных организациях, КФХ и ИП.</t>
  </si>
  <si>
    <t>23. Маточное поголовье овец и коз в сельскохозяйственных организациях, крестьянских (фермерских) хозяйствах, включая индивидуальных предпринимателей</t>
  </si>
  <si>
    <t>24. Производство молока в сельскохозяйственных организациях, крестьянских (фермерских) хозяйствах, включая индивидуальных предпринимателей</t>
  </si>
  <si>
    <t>25. Численность товарного поголовья коров специализированных мясных пород в сельскохозяйственных организациях, крестьянских (фермерских) хозяйствах, включая индивидуальных предпринимателей</t>
  </si>
  <si>
    <t>26. Поголовье коров в сельскохозяйственных организациях, крестьянских (фермерских) хозяйствах</t>
  </si>
  <si>
    <t>27. Объемы приобретения новой техники сельскохозяйственными товаропроизводителями всех форм собственности (включая ЛПХ):</t>
  </si>
  <si>
    <t>28. Энергообеспеченность сельскохозяйственных организаций на 100 га посевной площади</t>
  </si>
  <si>
    <t>29. Ввод (приобретение) жилья для граждан, проживающих в сельской местности, в том числе для молодых семей и молодых специалистов на селе</t>
  </si>
  <si>
    <t>30. Уровень газификации домов (квартир) сетевым газом</t>
  </si>
  <si>
    <t>31. Уровень обеспеченности сельского населения питьевой водой</t>
  </si>
  <si>
    <t>32. Количество реализованных проектов местных инициатив граждан, проживающих в сельской местности, получивших грантовую поддержку</t>
  </si>
  <si>
    <t>33. Количество населенных пунктов, расположенных в сельской местности, в которых реализованы проекты комплексного обустройства площадок под компактную застройку</t>
  </si>
  <si>
    <t>34. Ввод в действие фельдшерско-акушерских пунктов и (или) офисов врачей общей практики</t>
  </si>
  <si>
    <t>35. Количество вовлеченных в субъекты МСП, осуществляющих деятельность в сфере сельского хозяйства, в том числе за счет средств государственной поддержки</t>
  </si>
  <si>
    <t xml:space="preserve">Муниципальная программа "Развитие муниципальной службы в муниципальном районе Сергиевский на 2024-2028 годы"
</t>
  </si>
  <si>
    <t>Муниципальная программа "Стимулирование развития жилищного строительства на территории м.р.Сергиевский Самарской области на 2024-2026 годы"</t>
  </si>
  <si>
    <t xml:space="preserve">Муниципальная  программа "Реконструкция, строительство, ремонт и укрепление материально-технической  базы учреждений  культуры, здравоохранения, образования и  административных зданий, ремонт прочих объектов муниципального района Сергиевский Самарской области на 2020-2025 годы" </t>
  </si>
  <si>
    <t>Муниципальная программа "Обеспечение реализации политики в сфере строительного комплекса и градостроительной деятельности муниципального района Сергиевский на 2024-2026 годы"</t>
  </si>
  <si>
    <t>Муниципальная программа «Комплексное развитие сельских территорий в муниципальном районе Сергиевский Самарской области на 2020-2026 годы»</t>
  </si>
  <si>
    <t>Муниципальная программа "Развитие транспортного обслуживания населения и организаций в муниципальном районе Сергиевский Самарской области на 2024-2028 годы"</t>
  </si>
  <si>
    <t>Муниципальная программа "Управление муниципальными финансами и муниципальным долгом муниципального района Сергиевский Самарской области на 2024-2028гг"</t>
  </si>
  <si>
    <t>Муниципальная программа "Развитие торговли в муниципальном районе Сергиевский Самарской области на 2024-2027 годы"</t>
  </si>
  <si>
    <t>Подпрограмма 2 "Развитие системы оказания автотранспортных услуг структурных подразделений администрации муниципального района Сергиевский Самарской области и иным учреждениям, с целью эффективного использования автотранспортных средств на 2024-2028 годы"</t>
  </si>
  <si>
    <t>Подпрограмма 1 "Обеспечение пассажирскими перевозками межпоселенческого характера в м.р. Сергиевский Самарской области на 2024-2028 годы"</t>
  </si>
  <si>
    <t xml:space="preserve">Муниципальная программа "Защита населения и территорий от чрезвычайных ситуаций природного и техногенного характера, обеспечение пожарной безопасности на территории в м.р. Сергиевский на 2024-2026 годы" </t>
  </si>
  <si>
    <t>2. Процент исполнения плана поступления налоговых и неналоговых доходов в бюджет муниципального района Сергиевский Самарской области</t>
  </si>
  <si>
    <t>4. Доля контрольных мероприятий, по результатам которых приняты меры, направленные на устранение выявленных нарушений, в общем объеме контрольных мероприятий, требующих принятия таких мер</t>
  </si>
  <si>
    <t>5. Коэффициент полноты размещения информации на едином портале бюджетной системы (ЕПБС).</t>
  </si>
  <si>
    <t>3. Отсутствие просроченной задолженности по долговым обязательствам муниципального района Сергиевский Самарской области</t>
  </si>
  <si>
    <t>1. Отношение объема муниципального долга муниципального района Сергиевский Самарской области к общему годовому объему доходов бюджета муниципального района Сергиевский Самарской области без учета утвержденного объема безвозмездных поступлений не должно превышать</t>
  </si>
  <si>
    <t>1. Отношение дефицита местного бюджета к общему объему доходов местного бюджета без учета объема безвозмездных поступлений</t>
  </si>
  <si>
    <t xml:space="preserve">2. Перечисление предусмотренных муниципальной программой межбюджетных трансфертов из бюджета муниципального района Сергиевский местным бюджетам, в объеме, утвержденном решением Собрания представителей муниципального района Сергиевский </t>
  </si>
  <si>
    <t>2. Доля расходов на обслуживание муниципального долга муниципального района Сергиевский Самарской области в общем объеме расходов, которые осуществляются за счет субвенций, предоставляемых из бюджетной системы Российской Федерации</t>
  </si>
  <si>
    <t>3. Процент  исполнения плана бюджета по расходам муниципального района Сергиевский Самарской области</t>
  </si>
  <si>
    <t>1. Внесение проекта метсного бюджета на очередной финансовый год и плановый период в Собрание представителей муниципального района Сергиевский в установленный срок</t>
  </si>
  <si>
    <t>5. Доля автомобилей, предоставленных точно по адресу и по времени, не превышающему 15 мин ожидания отделам, комитетам, управлениям администрации муниципального района Сергиевский, другим учреждениям, финансируемым за счет средств местного бюджета</t>
  </si>
  <si>
    <t>Муниципальная программа "Обеспечение беспрепятственного доступа инвалидов и маломобильных групп населения к объектам  социальной инфраструктуры и информации в муниципальной районе Сергиевский на 2024-2026 годы"</t>
  </si>
  <si>
    <t>1. Количество приоритетных значимых объектов социальной инфраструктуры, оборудованных с целью обеспечения доступности для инвалидов и маломобильных граждан</t>
  </si>
  <si>
    <t>2. Количество зданий учреждений культуры, в которых проводился капитальный и текущий ремонт</t>
  </si>
  <si>
    <t>1.Количество больных   наркоманией, состоящих на наркологическом учете, в наркологическом кабинете ГБУЗ СО «Сергиевская ЦРБ» с диагнозом наркомания.</t>
  </si>
  <si>
    <t>2.Количество публикаций и иных материалов антинаркотической тематики, размещенных в средствах массовой информации, в том числе на сайте антинаркотической комиссии муниципального района Сергиевский.</t>
  </si>
  <si>
    <t>3.Количество зарегистрированных преступлений, связанных    с    незаконным оборотом наркотиков, в том числе   связанных со сбытом, выявленных   правоохранительными органами.</t>
  </si>
  <si>
    <t>4.Доля учащейся    молодежи, участвующей в реализации      профилактических антинаркотических     программ на базе образовательных   учреждений   и   учреждений по работе с молодежью в Самарской области, в общей численности учащейся молодежи.</t>
  </si>
  <si>
    <t>1.Количество пострадавших в результате ДТП</t>
  </si>
  <si>
    <t>2.Количество погибших в результате ДТП</t>
  </si>
  <si>
    <t>3.Количество ДТП</t>
  </si>
  <si>
    <t>4.Количество проведенных мероприятий</t>
  </si>
  <si>
    <t xml:space="preserve">Муниципальная программа "Профилактика терроризма и экстремизма в муниципальном районе Сергиевский Самарской области на 2024-2026 годы" </t>
  </si>
  <si>
    <t>1. Совершение (попытка совершения) террористических актов на территории района</t>
  </si>
  <si>
    <t>3. Оборудование объектов с массовым пребыванием граждан системами видеонаблюдения и системами управления эвакуацией</t>
  </si>
  <si>
    <t>% от количества опрошенных граждан</t>
  </si>
  <si>
    <t>1. Доля граждан, удовлетворенных деятельностью органов местного самоуправления муниципального района Сергиевский</t>
  </si>
  <si>
    <t>2. Доля служебных проверок, проведенных по выявленным фактам коррупционных проявлений органах местного самоуправления муниципального района Сергиевский, в том числе на основании опубликованных в СМИ материалов журналистских расследований и авторских материалов</t>
  </si>
  <si>
    <t>3. Доля проведенных проверок достоверности представленных сведений о доходах муниципальных служащих, проводимых по распоряжению Главы муниципального района Сергиевский</t>
  </si>
  <si>
    <t>5. Количество размещенных в средствах массовой информации антикоррупционных материалов.</t>
  </si>
  <si>
    <t>% от количества выявленных фактов коррупционных проявлений</t>
  </si>
  <si>
    <t>Муниципальная программа "Обращение с отходами на территории м.р. Сергиевский на 2024-2026 г.г."</t>
  </si>
  <si>
    <t>1. Количество отремонтированных контейнерных площадок</t>
  </si>
  <si>
    <t>2. Количество построенных и обустроенных контейнерных площадок</t>
  </si>
  <si>
    <t>3.Количество   ликвидированных несанкционированных свалок, объектов накопленного вреда.</t>
  </si>
  <si>
    <t>4. Площадь восстановленных  земель после ликвидации  несанкционированных свалок,  объектов накопленного вреда.</t>
  </si>
  <si>
    <t>5. Площадь убранной природной территории во время проведения экологических акций</t>
  </si>
  <si>
    <t>6. Количество  ртутьсодержащих ламп отправленных на демеркуризацию</t>
  </si>
  <si>
    <t>7.Тираж печатной продукции экологического содержания (газет, книг, альбомов, буклетов, календарей и т.п.)</t>
  </si>
  <si>
    <t>Муниципальная программа "Экологическая программа территории муниципального района Сергиевский на 2024-2026 г.г."</t>
  </si>
  <si>
    <t xml:space="preserve">4. Доля населения охваченного мероприятиями по экологическому воспитанию, культуре и просвящению к общему числу жителей района </t>
  </si>
  <si>
    <t xml:space="preserve">7.Длина участка расчистки русла реки  (экологическое оздоровление) </t>
  </si>
  <si>
    <t>км.</t>
  </si>
  <si>
    <t>9.Количество оформленных природоохранных документов (заключений, проектов, разрешений и т.д.)</t>
  </si>
  <si>
    <t>4. Доля родителей, лишенных родительских прав, в результате чего дети остались без попечения обоих родителей или единственного родителя от общего количества совершеннолетних граждан, проживающих в муниципальном образовании</t>
  </si>
  <si>
    <t>5. Доля обращений граждан, рассмотренных в установленные сроки, от общего количества поступивших обращений</t>
  </si>
  <si>
    <t>Муниципальная программа  «Обеспечение исполнения государственных полномочий органами местного самоуправления в сфере опеки и попечительства на территории муниципального района Сергиевский на 2024-2028 годы»</t>
  </si>
  <si>
    <t xml:space="preserve">1. Доля детей-сирот и детей, оставшихся без попечения родителей, устроенных на семейные формы воcпитания, от общего количества детей, оставшихся без попечения родителей, проживающих в районе </t>
  </si>
  <si>
    <t>2. Доля детей, оставшихся без попечения родителей, возвращенных родителям, устроенных на семейные формы воспитания от общего количества детей-сирот и детей, оставшихся без попечения родителей, выявленных и учтенных в текущем году в районе</t>
  </si>
  <si>
    <t>3. Доля выявленных на территории района детей, оставшихся без попечения родителей, от общего количества детского населения в районе количества детского населения</t>
  </si>
  <si>
    <t>6. Доля совершеннолетних недееспособных (ограниченно дееспособных) граждан, переданных под опеку физических лиц, от общего числа недееспособных (ограниченно дееспособных) (ограниченно дееспособных) граждан, выявленных и учтенных в текущем году в районе</t>
  </si>
  <si>
    <t>7. Доля своевременно произведенных выплат вознаграждения причитающегося приемному родителю, патронатному воспитателю, от общего количества назначенных выплат вознаграждения причитающегося приемному родителю, патронатному</t>
  </si>
  <si>
    <t>8. Доля своевременно произведенных выплат вознаграждения причитающегося приемному родителю, патронатному воспитателю, от общего количества назначенных выплат вознаграждения причитающегося приемному родителю, патронатному</t>
  </si>
  <si>
    <t xml:space="preserve">Муниципальная программа "Совершенствование муниципального управления и повышение инвестиционной привлекательности  муниципального района Сергиевский на 2024-2026 годы" </t>
  </si>
  <si>
    <t>Муниципальная  программа  муниципального района Сергиевский "Молодой семье-доступное жилье до 2027 г."</t>
  </si>
  <si>
    <t>Муниципальная программа "Обеспечение исполнения государственных полномочий органами местного самоуправления в сфере опеки и попечительства на территории муниципального района Сергиевский на 2024-2028 годы".</t>
  </si>
  <si>
    <t>Муниципальная программа «Укрепление общественного здоровья на территории муниципального района Сергиевский Самарской области
на 2021-2024 годы»</t>
  </si>
  <si>
    <t xml:space="preserve">Муниципальная программа "Управление муниципальными финансами и муниципальным долгом муниципального района Сергиевский Самарской области на 2024-2028 гг"
</t>
  </si>
  <si>
    <t xml:space="preserve">Муниципальная программа "Обеспечение беспрепятственного доступа инвалидов и маломобильных групп населения к объектам  социальной инфраструктуры и информации в муниципальной районе Сергиевский на 2024-2026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</si>
  <si>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36.Вовлечение муниципального района в развитие малых форм хозяйствования посредством участия в конкурсах на предоставление грантов (начинающим фермерам и на развитие семейных животноводческих ферм) и создания новых рабочих мест грантополучателями на территории муниципального района</t>
  </si>
  <si>
    <t>37. Количество принятых членов сельскохозяйсвтенных потребительских кооперативов (кроме кредитных) из числа субъектов МСП, включая личные подсобные хозяйства и крестьянские (фермерские) хозяйства, в году предоставления государственной поддержки</t>
  </si>
  <si>
    <t>38. Количество реализованных проектов по обустройству объектами инженерной инфраструктуры и благоустройству площадок</t>
  </si>
  <si>
    <t>39. Объем ввода жилья , предоставленного гражданам по договорам найма жилого помещения</t>
  </si>
  <si>
    <t>40. Количество реализованных проектов по благоустройству сельских территорий</t>
  </si>
  <si>
    <t>41. Количество реализованных проектов комплексного развития сельских территорий в рамках ВЦП "Современный облик сельских территорий"</t>
  </si>
  <si>
    <t>42. Объём ввода (приобретения) жилья для граждан, проживающих на сельских территориях</t>
  </si>
  <si>
    <t>43. Вовлечение муниципального района в развитие малых форм хозяйствования посредством участия в конкурсах на предоставление грантов (создание и развитие хозяйств «Агростартап», «Агростартап – Регион», на развитие семейных ферм и Агропрогресс)</t>
  </si>
  <si>
    <t>44. Обеспечено количество вовлеченных в субъекты малого и среднего предпринимательства в АПК, в том числе созданы новые субъекты МСП, увеличена членская база сельскохозяйственных потребительских кооперативов, личные подсобные хозяйства включены в производственно-логистические цепочки сельскохозяйственных товаропроизводителей</t>
  </si>
  <si>
    <t>5.Количество установленных дорожных знаков</t>
  </si>
  <si>
    <t>6.Количество оборудованных пешеходных переходов</t>
  </si>
  <si>
    <t>1. Удельный вес работников, прошедших диспансеризацию, запланированную муниципальной программой.</t>
  </si>
  <si>
    <t>2. Количество разработанных и утвержденных муниципальных правовых актов муниципального района Сергиевский Самарской области в области охраны труда.</t>
  </si>
  <si>
    <t>3. Удельный вес обученных работников по охране труда, от общего количества работников, запланированных к обучению муниципальной программой.</t>
  </si>
  <si>
    <t>4. Количество опубликованных в районной печати и на сайте администрации района материалов по проблемам охраны труда</t>
  </si>
  <si>
    <t>5. Количество проведенных семинаров и совещаний с рассмотрением вопросов охраны труда.</t>
  </si>
  <si>
    <t>6. Количество  организаций, ежеквартально предоставляющих информацию по вопросам охраны труда в отдел муниципального контроля Администрации муниципального  района Сергиевский Самарской области, к общему количеству организаций, расположенных на территории муниципального района Сергиевский Самарской области.</t>
  </si>
  <si>
    <t>7. Численность пострадавших в результате несчастных случаев с утратой трудоспособности на 1 рабочий день и более в расчете на 1000 работающих</t>
  </si>
  <si>
    <t>8. Численность пострадавших в результате несчастных случаев на производстве со смертельным исходом в расчете на 1000 работающих.</t>
  </si>
  <si>
    <t>9. Количество дней нетрудоспособности у пострадавших в результате несчастных случаев на производстве с утратой трудоспособности на 1 рабочий день и более и со смертельным исходом в расчете на одного пострадавшего.</t>
  </si>
  <si>
    <t>1.Количество квадратных метров расселенного непригодного для проживания жилищного фонда (нарастающим итогом) (общая площадь, подлежащая расселению</t>
  </si>
  <si>
    <t>2.Количество граждан, расселенных из непригодного для проживания жилищного фонда (нарастающим итогом) (количество граждан, подлежащих расселению)</t>
  </si>
  <si>
    <t>1. Количество молодых семей, приобретших жилье или построивших объект индивидуального жилищного строительства на средства социальной выплаты, в том числе с использованием кредита</t>
  </si>
  <si>
    <t>Муниципальная программа муниципального района Сергиевский "Молодой семье-доступное жильё"2027 года"</t>
  </si>
  <si>
    <t>1.Количество многоквартирных домов, в которых проведены первоочередные виды работ по капитальному ремонту</t>
  </si>
  <si>
    <t>3. Количество призеров мероприятий областного, регионального, всероссийского и международного уровней</t>
  </si>
  <si>
    <t>4. Уровень обеспеченности деятельности МАУ "ОЛИМП"</t>
  </si>
  <si>
    <t>Муниципальная программа "Развитие сельского хозяйства и регулирование рынков сельскохозяйственной продукции, сырья и продовольствия муниципального район Сергиевский Самарской области на 2014-2025 годы"</t>
  </si>
  <si>
    <t xml:space="preserve">Муниципальная программа «Развитие физической культуры и спорта 
муниципального района Сергиевский  на 2024-2027 годы»
</t>
  </si>
  <si>
    <t>Муниципальная программа «Развитие физической культуры и спорта 
муниципального района Сергиевский  на 2024-2027 годы»</t>
  </si>
  <si>
    <t xml:space="preserve">Муниципальная программа "Развитие муниципальной службы в администрации муниципального района Сергиевский на 2024-2028 годы"
</t>
  </si>
  <si>
    <t>Подпрограмма "Межбюджетные отношения муниципального района Сергиевский Самарской области" на 2024-2028 гг.</t>
  </si>
  <si>
    <t>Подпрограмма "Управление муниципальным  долгом муниципального района Сергиевский Самарской области" на 2024-2028гг.</t>
  </si>
  <si>
    <t>3 237,403</t>
  </si>
  <si>
    <t>2 913,403</t>
  </si>
  <si>
    <t xml:space="preserve">Муниципальная программа «Укрепление общественного здоровья на территории муниципального района Сергиевский Самарской области на 2025-2028 годы»
</t>
  </si>
  <si>
    <t>Муниципальная программа "Создание благоприятных условий в целях привлечения и закрепления медицинских работников для работы в подразделениях государственного бюджетного учреждения здравоохранения Самарской области «Сергиевская центральная районная больница» расположенных на территории муниципального района Сергиевский на 2025-2030 годы"</t>
  </si>
  <si>
    <t xml:space="preserve">2. Количество утвержденных межпоселенческих маршрутов движения общественного транспорта в границах муниципального района Сергиевский </t>
  </si>
  <si>
    <t>34 515,75603</t>
  </si>
  <si>
    <t>29 375,23158</t>
  </si>
  <si>
    <t>Количество пользователей, подключенных к системе электронного документооборота «АИС ДД».</t>
  </si>
  <si>
    <t>Муниципальная программа "Развитие сферы культуры и туризма на территории муниципального района Сергиевский на 2025 - 2029 гг.»</t>
  </si>
  <si>
    <t xml:space="preserve">Муниципальная программа "Реализация молодежной политики, патриотическое, военное гражданское и духовно-нравственное воспитание детей, молодежи и населения муниципального района Сергиевский на 2025-2029 годы" </t>
  </si>
  <si>
    <t xml:space="preserve">2. Охват молодежи (14-30 лет) программными мероприятиями </t>
  </si>
  <si>
    <t>3. Количество действующих на территории муниципального района Сергиевский молодежных организаций и объединений, патриотических, добровольческих, духовно- нравственных клубов, центров, организаций</t>
  </si>
  <si>
    <t>4. Количество соревнований различного уровня, в которых принимали участие военно-патриотические объединения</t>
  </si>
  <si>
    <t>5. Количество проведенных мероприятий с участием Совета ветеранов войны и труда по воспитанию подрастающего поколения</t>
  </si>
  <si>
    <t>6. Количество мероприятий различного уровня, в которых принимает участие молодежь</t>
  </si>
  <si>
    <t>7 938,72246</t>
  </si>
  <si>
    <t>44 475,77825</t>
  </si>
  <si>
    <t>168 359,13585</t>
  </si>
  <si>
    <t>15 756,68025</t>
  </si>
  <si>
    <t>12 984,92450</t>
  </si>
  <si>
    <t>98 066,00</t>
  </si>
  <si>
    <t>Муниципальная программа "Формирование комфортной городской среды " на 2025-2030 гг.</t>
  </si>
  <si>
    <t>4. Количество участников клубных формирований</t>
  </si>
  <si>
    <t>5. Количество учащихся ДШИ</t>
  </si>
  <si>
    <t>6. Охват населения услугами автоклубов</t>
  </si>
  <si>
    <t>7. Количество экземпляров новых поступлений в библиотечные фонды общедоступных библиотек на 1 тыс. человек населения</t>
  </si>
  <si>
    <t>8. Количество мероприятий, направленных на популяризацию туризма для детей школьного возраста</t>
  </si>
  <si>
    <t>9. Количество коллективов имеющих звание «народный»</t>
  </si>
  <si>
    <t>10. Количество национальных творческих коллективов принявших участие в областных национальных праздниках</t>
  </si>
  <si>
    <t>11. Количество районных фестивалей и конкурсов</t>
  </si>
  <si>
    <t>12. Оценка удовлетворенности населения услугами в сфере культуры</t>
  </si>
  <si>
    <t>13. Количество специалистов повысивших свой профессиональный уровень</t>
  </si>
  <si>
    <t>14. Количество учреждений, получившие материально-техническое оснащение</t>
  </si>
  <si>
    <t>3. Количество посещений культурных мероприятий всего (декомпозированный показатель национального проекта "Семья")</t>
  </si>
  <si>
    <t>1. Число посещений музеев</t>
  </si>
  <si>
    <t>2. Число посещений  библиотек</t>
  </si>
  <si>
    <t>15. Число посещений культурно-массовых мероприятий учреждений культурно-досугового типа - всего</t>
  </si>
  <si>
    <t>16. Количество объединений декаративно-прикладного творчества</t>
  </si>
  <si>
    <t>Муниципальная программа "Профилактика инфекционных и паразитарных заболеваний в муниципальном районе Сергиевский Самарской области на 2025 - 2027 годы"</t>
  </si>
  <si>
    <t>4. Площадь объектов, на которой проведены ларвицидные обработки от комаров</t>
  </si>
  <si>
    <t>Муниципальная программа  "Развитие малого и среднего предпринимательства в муниципальном районе Сергиевский Самарской области на 2025-2027 годы"</t>
  </si>
  <si>
    <t>1. Количество консультационно-информационных услуг, оказанных субъектам малого и среднего предпринимательства</t>
  </si>
  <si>
    <t>2. Количество публикаций в муниципальных СМИ, официальных сайтах, наружная реклама</t>
  </si>
  <si>
    <t>3.Количество направленных в АО "ГАФСО" уникальных субъектов МСП, заинтересованных в получении финансовой поддержки</t>
  </si>
  <si>
    <t>4.Количество СМСП, участников региональных предпринимательских конкурсов</t>
  </si>
  <si>
    <t xml:space="preserve">6. Количество субъектов МСП принявших участие в мероприятиях, проводимых центром "Мой бизнес" </t>
  </si>
  <si>
    <t xml:space="preserve">7.Доля субъектов МСП превысивших предельные значения категории </t>
  </si>
  <si>
    <t>Муниципальная  программа "Переселение граждан из аварийного и непригодного для проживания жилищного фонда на территории муниципального района Сергиевский Самарской области"</t>
  </si>
  <si>
    <t>Приложение № 11</t>
  </si>
  <si>
    <t>Приложение № 12</t>
  </si>
  <si>
    <t>Оценка значений целевых индикаторов, показателей и эффективность реализации муниципальной программы «Улучшение условий и охраны труда в муниципальном районе Сергиевский на 2023-2025 годы»</t>
  </si>
  <si>
    <t>Оценка значений целевых индикаторов, показателей и эффективность реализации муниципальной программы "Комплексная программа профилактики правонарушений в муниципальном районе Сергиевский Самарской области на 2021-2025 годы"</t>
  </si>
  <si>
    <t>Оценка значений целевых индикаторов, показателей и эффективность реализации муниципальной программы "По противодействию незаконному обороту наркотических средств, профилактике наркомании, лечению и реабилитации наркозависимой части населения муниципального района Сергиевский Самарской области на 2021-2025 гг.</t>
  </si>
  <si>
    <t>Оценка значений целевых индикаторов, показателей и эффективность реализации муниципальной программы "Модернизация и развитие автомобильных дорог общего пользования местного значения в муниципальном районе Сергиевский Самарской области на 2020-2025 годы"</t>
  </si>
  <si>
    <t>Оценка значений целевых индикаторов, показателей и эффективность реализации муниципальной программы "Реконструкция, строительство, ремонт и укрепление материально-технической  базы учреждений  культуры, здравоохранения, образования и  административных зданий, ремонт прочих объектов муниципального района Сергиевский Самарской области на 2020-2025 годы"</t>
  </si>
  <si>
    <t>9. Количество поступивших административных материалов и жалоб, рассмотренных с нарушением сроков, установленных законодательством</t>
  </si>
  <si>
    <t>10. Доля организованных мероприятий по повышению инвестиционной привлекательности  от запланированных</t>
  </si>
  <si>
    <t>11. Количество ходатайств на награждение наградами  администрации муниципального района Сергиевский , рассмотренных с нарушением  установленных сроков</t>
  </si>
  <si>
    <t>12. Доля освященных в районных СМИ мероприятий,  направленных на создание положительного имиджа и инвестиционной привлекательности муниципального района Сергиевский</t>
  </si>
  <si>
    <t xml:space="preserve">13. Среднее время ожидания в очереди 
при обращении заявителя в МФЦ для получения государственных муниципальных услуг
</t>
  </si>
  <si>
    <t>14. Количество пакетов документов на оформление субсидий сельхозтоваропроизводителям, рассмотренных с нарушением сроков, установленных Порядками предоставления субсидий</t>
  </si>
  <si>
    <t>15. Обеспечение выполнения мероприятий по мобилизационной подготовке и мобилизационных мероприятий по подготовке администрации муниципального района Сергиевский и переводу экономики района на работу в условиях военного времени в соответствии с утвержденными планами мобилизационной подготовки</t>
  </si>
  <si>
    <t>16. Обеспечение социальной поддержки отдельным категориям граждан в улучшении жилищных условий</t>
  </si>
  <si>
    <t>17. Количество обращений граждан в ОМС района, рассмотренных с нарушением сроков, установленных законодательством</t>
  </si>
  <si>
    <t>18. Обеспечение учреждений ведением бухгалтерского (бюджетного) учета на договорной основе</t>
  </si>
  <si>
    <t>19. Доля действующих муниципальных зданий и сооружений школьного и дошкольного образования, соответствующих правилам и нормам производственной санитарии</t>
  </si>
  <si>
    <t>20. Доля открытых аукционов в электронной форме от общего количества размещенных заказов</t>
  </si>
  <si>
    <t>Оценка значений целевых индикаторов, показателей и эффективность реализации муниципальной программы "Дети муниципального района Сергиевский на 2021-2025 годы"</t>
  </si>
  <si>
    <t>Оценка значений целевых индикаторов, показателей и эффективность реализации муниципальной программы  «Развитие сельского хозяйства и регулирование рынков сельскохозяйственной продукции, сырья и продовольствия муниципального район Сергиевский Самарской области на 2014-2025 годы»</t>
  </si>
  <si>
    <t>Оценка значений целевых индикаторов, показателей и эффективность реализации муниципальной программы  «Противодействие коррупции в муниципальном районе Сергиевский на 2021-2025 годы»</t>
  </si>
  <si>
    <t>Оценка значений целевых индикаторов, показателей и эффективность реализации муниципальной программы  «Повышение  безопасности дорожного движения в муниципальном районе Сергиевский Самарской области на 2021-2025 годы»</t>
  </si>
  <si>
    <t>5.Количество субъектов МСП, принявших участие во Всероссийском опросе работодателей о перспективной потребности в кадрах</t>
  </si>
  <si>
    <t>Муниципальная  программа "Переселение граждан из аварийного и непригодного для проживания жилищного фонда на территории муниципального района Сергиевский Самарской области".</t>
  </si>
  <si>
    <t>8. Количество СМСП, отвечающих критериям отнесения к социальному предпринимательству, направленных в МЭР СО</t>
  </si>
  <si>
    <t>Муниципальная программа "Развитие сельского хозяйства и регулирование рынков сельскохозяйственной продукции, сырья и продовольствия муниципального района Сергиевский Самарской области на 2014-2025 годы"</t>
  </si>
  <si>
    <t>Рейтинг муниципальных программ за 2025 год</t>
  </si>
  <si>
    <t>Оценка значений целевых индикаторов, показателей и эффективность реализации муниципальных программ за 2025 год</t>
  </si>
  <si>
    <t>21186,96749*</t>
  </si>
  <si>
    <t>29 304,145*</t>
  </si>
  <si>
    <t>* - собственные денежные средства молодых семей</t>
  </si>
  <si>
    <t>Производство продукции растениеводства в хозяйствах всех категорий: зерновые и зернобобовые</t>
  </si>
  <si>
    <t>Сохранение размера посевных площадей, занятых зерновыми, зернобобовыми и кормовыми сельскохозяйственными культурами</t>
  </si>
  <si>
    <t>Производство скота и птицы на убой (в живом весе) в сельскохозяйственных организациях, КФХ и ИП.</t>
  </si>
  <si>
    <t>Маточное поголовье овец и коз в сельскохозяйственных организациях, крестьянских (фермерских) хозяйствах, включая индивидуальных предпринимателей</t>
  </si>
  <si>
    <t>Производство молока в сельскохозяйственных организациях, крестьянских (фермерских) хозяйствах, включая индивидуальных предпринимателей</t>
  </si>
  <si>
    <t>Численность товарного поголовья коров специализированных мясных пород в сельскохозяйственных организациях, крестьянских (фермерских) хозяйствах, включая индивидуальных предпринимателей</t>
  </si>
  <si>
    <t>Вовлечение муниципального района в развитие малых форм хозяйствования посредством участия в конкурсах на предоставление грантов (создание и развитие хозяйств «Агростартап», «Агростартап – Регион», на развитие семейных ферм и Агропрогресс)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</si>
</sst>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#,##0.00000"/>
    <numFmt numFmtId="166" formatCode="0.0000000"/>
    <numFmt numFmtId="167" formatCode="0.00000"/>
    <numFmt numFmtId="168" formatCode="#,##0.0"/>
    <numFmt numFmtId="169" formatCode="#,##0.000"/>
    <numFmt numFmtId="170" formatCode="0.000"/>
    <numFmt numFmtId="171" formatCode="0.0000"/>
    <numFmt numFmtId="172" formatCode="000000.00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7.5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0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right"/>
    </xf>
    <xf numFmtId="0" fontId="2" fillId="0" borderId="2" xfId="1" applyFont="1" applyFill="1" applyBorder="1" applyAlignment="1">
      <alignment wrapText="1"/>
    </xf>
    <xf numFmtId="0" fontId="3" fillId="0" borderId="0" xfId="1" applyFont="1" applyFill="1" applyAlignment="1">
      <alignment horizontal="center" vertical="center" wrapText="1"/>
    </xf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2" fillId="2" borderId="0" xfId="1" applyFont="1" applyFill="1" applyBorder="1"/>
    <xf numFmtId="0" fontId="2" fillId="2" borderId="0" xfId="1" applyFont="1" applyFill="1" applyBorder="1" applyAlignment="1">
      <alignment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top"/>
    </xf>
    <xf numFmtId="1" fontId="2" fillId="2" borderId="2" xfId="1" applyNumberFormat="1" applyFont="1" applyFill="1" applyBorder="1" applyAlignment="1">
      <alignment horizontal="center" vertical="top"/>
    </xf>
    <xf numFmtId="1" fontId="2" fillId="2" borderId="0" xfId="1" applyNumberFormat="1" applyFont="1" applyFill="1" applyBorder="1" applyAlignment="1">
      <alignment horizontal="center" vertical="center"/>
    </xf>
    <xf numFmtId="168" fontId="4" fillId="2" borderId="2" xfId="1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justify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/>
    </xf>
    <xf numFmtId="0" fontId="10" fillId="2" borderId="0" xfId="1" applyFont="1" applyFill="1" applyBorder="1"/>
    <xf numFmtId="0" fontId="13" fillId="2" borderId="2" xfId="0" applyFont="1" applyFill="1" applyBorder="1" applyAlignment="1">
      <alignment vertical="center" wrapText="1"/>
    </xf>
    <xf numFmtId="164" fontId="2" fillId="2" borderId="2" xfId="1" applyNumberFormat="1" applyFont="1" applyFill="1" applyBorder="1" applyAlignment="1">
      <alignment horizontal="center" vertical="top"/>
    </xf>
    <xf numFmtId="1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 wrapText="1"/>
    </xf>
    <xf numFmtId="167" fontId="4" fillId="2" borderId="2" xfId="1" applyNumberFormat="1" applyFont="1" applyFill="1" applyBorder="1" applyAlignment="1">
      <alignment horizontal="left" vertical="top" wrapText="1"/>
    </xf>
    <xf numFmtId="167" fontId="4" fillId="2" borderId="2" xfId="1" applyNumberFormat="1" applyFont="1" applyFill="1" applyBorder="1" applyAlignment="1">
      <alignment horizontal="center" vertical="center"/>
    </xf>
    <xf numFmtId="2" fontId="2" fillId="2" borderId="0" xfId="1" applyNumberFormat="1" applyFont="1" applyFill="1" applyBorder="1" applyAlignment="1">
      <alignment horizontal="center" vertical="center"/>
    </xf>
    <xf numFmtId="167" fontId="2" fillId="2" borderId="2" xfId="1" applyNumberFormat="1" applyFont="1" applyFill="1" applyBorder="1" applyAlignment="1">
      <alignment horizontal="left" vertical="top" wrapText="1"/>
    </xf>
    <xf numFmtId="167" fontId="2" fillId="2" borderId="2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left" vertical="center" wrapText="1"/>
    </xf>
    <xf numFmtId="167" fontId="2" fillId="2" borderId="2" xfId="1" applyNumberFormat="1" applyFont="1" applyFill="1" applyBorder="1" applyAlignment="1">
      <alignment horizontal="left" vertical="center" wrapText="1"/>
    </xf>
    <xf numFmtId="49" fontId="2" fillId="2" borderId="2" xfId="1" applyNumberFormat="1" applyFont="1" applyFill="1" applyBorder="1" applyAlignment="1">
      <alignment horizontal="left" vertical="top" wrapText="1"/>
    </xf>
    <xf numFmtId="164" fontId="2" fillId="2" borderId="0" xfId="1" applyNumberFormat="1" applyFont="1" applyFill="1" applyBorder="1"/>
    <xf numFmtId="0" fontId="2" fillId="2" borderId="2" xfId="1" applyNumberFormat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wrapText="1"/>
    </xf>
    <xf numFmtId="0" fontId="5" fillId="2" borderId="0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top"/>
    </xf>
    <xf numFmtId="0" fontId="2" fillId="2" borderId="0" xfId="1" applyFont="1" applyFill="1" applyBorder="1" applyAlignment="1">
      <alignment wrapText="1"/>
    </xf>
    <xf numFmtId="0" fontId="2" fillId="2" borderId="0" xfId="1" applyFont="1" applyFill="1" applyBorder="1" applyAlignment="1">
      <alignment horizontal="left" wrapText="1"/>
    </xf>
    <xf numFmtId="2" fontId="2" fillId="2" borderId="2" xfId="1" applyNumberFormat="1" applyFont="1" applyFill="1" applyBorder="1" applyAlignment="1">
      <alignment horizontal="center" vertical="top"/>
    </xf>
    <xf numFmtId="0" fontId="4" fillId="2" borderId="2" xfId="1" applyFont="1" applyFill="1" applyBorder="1" applyAlignment="1">
      <alignment horizontal="left" wrapText="1"/>
    </xf>
    <xf numFmtId="0" fontId="2" fillId="2" borderId="2" xfId="1" applyFont="1" applyFill="1" applyBorder="1" applyAlignment="1">
      <alignment horizontal="left" wrapText="1"/>
    </xf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 applyAlignment="1"/>
    <xf numFmtId="0" fontId="7" fillId="2" borderId="0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/>
    </xf>
    <xf numFmtId="2" fontId="2" fillId="2" borderId="0" xfId="1" applyNumberFormat="1" applyFont="1" applyFill="1" applyBorder="1"/>
    <xf numFmtId="0" fontId="2" fillId="2" borderId="2" xfId="1" applyFont="1" applyFill="1" applyBorder="1" applyAlignment="1">
      <alignment vertical="center" wrapText="1"/>
    </xf>
    <xf numFmtId="0" fontId="2" fillId="2" borderId="2" xfId="1" applyFont="1" applyFill="1" applyBorder="1"/>
    <xf numFmtId="0" fontId="2" fillId="2" borderId="2" xfId="1" applyFont="1" applyFill="1" applyBorder="1" applyAlignment="1">
      <alignment horizontal="justify" vertical="top"/>
    </xf>
    <xf numFmtId="0" fontId="2" fillId="2" borderId="2" xfId="1" applyFont="1" applyFill="1" applyBorder="1" applyAlignment="1">
      <alignment vertical="top" wrapText="1"/>
    </xf>
    <xf numFmtId="0" fontId="4" fillId="2" borderId="2" xfId="1" applyFont="1" applyFill="1" applyBorder="1" applyAlignment="1">
      <alignment horizontal="justify" vertical="center"/>
    </xf>
    <xf numFmtId="0" fontId="2" fillId="2" borderId="2" xfId="1" applyFont="1" applyFill="1" applyBorder="1" applyAlignment="1">
      <alignment horizontal="justify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vertical="center"/>
    </xf>
    <xf numFmtId="0" fontId="2" fillId="2" borderId="2" xfId="1" applyFont="1" applyFill="1" applyBorder="1" applyAlignment="1">
      <alignment vertical="top"/>
    </xf>
    <xf numFmtId="0" fontId="4" fillId="2" borderId="2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horizontal="left" vertical="center"/>
    </xf>
    <xf numFmtId="164" fontId="2" fillId="2" borderId="0" xfId="1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center" vertical="top" wrapText="1"/>
    </xf>
    <xf numFmtId="1" fontId="2" fillId="2" borderId="2" xfId="1" applyNumberFormat="1" applyFont="1" applyFill="1" applyBorder="1" applyAlignment="1">
      <alignment horizontal="center" vertical="top" wrapText="1"/>
    </xf>
    <xf numFmtId="0" fontId="8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 wrapText="1"/>
    </xf>
    <xf numFmtId="3" fontId="2" fillId="2" borderId="2" xfId="1" applyNumberFormat="1" applyFont="1" applyFill="1" applyBorder="1" applyAlignment="1">
      <alignment horizontal="center" vertical="center"/>
    </xf>
    <xf numFmtId="0" fontId="8" fillId="2" borderId="0" xfId="1" applyFont="1" applyFill="1" applyBorder="1"/>
    <xf numFmtId="0" fontId="2" fillId="2" borderId="2" xfId="1" applyFont="1" applyFill="1" applyBorder="1" applyAlignment="1">
      <alignment horizontal="center" vertical="top" wrapText="1"/>
    </xf>
    <xf numFmtId="164" fontId="2" fillId="2" borderId="2" xfId="1" applyNumberFormat="1" applyFont="1" applyFill="1" applyBorder="1" applyAlignment="1">
      <alignment horizontal="center" vertical="top" wrapText="1"/>
    </xf>
    <xf numFmtId="168" fontId="2" fillId="2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wrapText="1"/>
    </xf>
    <xf numFmtId="165" fontId="2" fillId="2" borderId="2" xfId="1" applyNumberFormat="1" applyFont="1" applyFill="1" applyBorder="1" applyAlignment="1">
      <alignment horizontal="center" wrapText="1"/>
    </xf>
    <xf numFmtId="0" fontId="2" fillId="2" borderId="2" xfId="1" applyNumberFormat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wrapText="1"/>
    </xf>
    <xf numFmtId="0" fontId="4" fillId="2" borderId="2" xfId="1" applyFont="1" applyFill="1" applyBorder="1" applyAlignment="1">
      <alignment wrapText="1"/>
    </xf>
    <xf numFmtId="0" fontId="2" fillId="2" borderId="0" xfId="1" applyFont="1" applyFill="1" applyAlignment="1">
      <alignment wrapText="1"/>
    </xf>
    <xf numFmtId="0" fontId="2" fillId="2" borderId="8" xfId="1" applyFont="1" applyFill="1" applyBorder="1"/>
    <xf numFmtId="0" fontId="11" fillId="0" borderId="0" xfId="1" applyFont="1" applyFill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left" vertical="top" wrapText="1"/>
    </xf>
    <xf numFmtId="0" fontId="0" fillId="0" borderId="0" xfId="0" applyFill="1"/>
    <xf numFmtId="0" fontId="15" fillId="0" borderId="0" xfId="0" applyFont="1" applyFill="1" applyAlignment="1">
      <alignment vertical="center" wrapText="1"/>
    </xf>
    <xf numFmtId="0" fontId="3" fillId="0" borderId="9" xfId="1" applyFont="1" applyFill="1" applyBorder="1" applyAlignment="1">
      <alignment vertical="center" wrapText="1"/>
    </xf>
    <xf numFmtId="0" fontId="2" fillId="0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top"/>
    </xf>
    <xf numFmtId="0" fontId="2" fillId="2" borderId="2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wrapText="1"/>
    </xf>
    <xf numFmtId="0" fontId="0" fillId="0" borderId="2" xfId="0" applyBorder="1"/>
    <xf numFmtId="0" fontId="2" fillId="0" borderId="0" xfId="0" applyFont="1" applyFill="1" applyAlignment="1">
      <alignment vertical="top"/>
    </xf>
    <xf numFmtId="0" fontId="4" fillId="2" borderId="2" xfId="1" applyFont="1" applyFill="1" applyBorder="1" applyAlignment="1">
      <alignment horizontal="left" vertical="top" wrapText="1"/>
    </xf>
    <xf numFmtId="2" fontId="2" fillId="2" borderId="2" xfId="1" applyNumberFormat="1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left" vertical="center" wrapText="1"/>
    </xf>
    <xf numFmtId="165" fontId="2" fillId="2" borderId="0" xfId="1" applyNumberFormat="1" applyFont="1" applyFill="1" applyBorder="1"/>
    <xf numFmtId="2" fontId="2" fillId="2" borderId="2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left" vertical="top" wrapText="1"/>
    </xf>
    <xf numFmtId="0" fontId="4" fillId="2" borderId="7" xfId="1" applyFont="1" applyFill="1" applyBorder="1" applyAlignment="1">
      <alignment horizontal="left" vertical="top" wrapText="1"/>
    </xf>
    <xf numFmtId="0" fontId="4" fillId="2" borderId="3" xfId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wrapText="1"/>
    </xf>
    <xf numFmtId="167" fontId="4" fillId="2" borderId="2" xfId="0" applyNumberFormat="1" applyFont="1" applyFill="1" applyBorder="1" applyAlignment="1">
      <alignment horizontal="center" vertical="center"/>
    </xf>
    <xf numFmtId="170" fontId="2" fillId="2" borderId="2" xfId="1" applyNumberFormat="1" applyFont="1" applyFill="1" applyBorder="1" applyAlignment="1">
      <alignment horizontal="center" vertical="center"/>
    </xf>
    <xf numFmtId="167" fontId="4" fillId="2" borderId="2" xfId="1" applyNumberFormat="1" applyFont="1" applyFill="1" applyBorder="1" applyAlignment="1">
      <alignment horizontal="center" vertical="center" wrapText="1"/>
    </xf>
    <xf numFmtId="169" fontId="4" fillId="2" borderId="2" xfId="1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70" fontId="4" fillId="2" borderId="2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 vertical="center"/>
    </xf>
    <xf numFmtId="170" fontId="2" fillId="2" borderId="0" xfId="1" applyNumberFormat="1" applyFont="1" applyFill="1" applyBorder="1"/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left" vertical="top" wrapText="1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top" wrapText="1"/>
    </xf>
    <xf numFmtId="164" fontId="3" fillId="2" borderId="2" xfId="1" applyNumberFormat="1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169" fontId="4" fillId="2" borderId="2" xfId="1" applyNumberFormat="1" applyFont="1" applyFill="1" applyBorder="1" applyAlignment="1">
      <alignment horizontal="center" vertical="top"/>
    </xf>
    <xf numFmtId="2" fontId="2" fillId="2" borderId="2" xfId="0" applyNumberFormat="1" applyFont="1" applyFill="1" applyBorder="1" applyAlignment="1">
      <alignment horizontal="center" vertical="center"/>
    </xf>
    <xf numFmtId="171" fontId="2" fillId="2" borderId="2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4" fontId="4" fillId="2" borderId="2" xfId="1" applyNumberFormat="1" applyFont="1" applyFill="1" applyBorder="1" applyAlignment="1">
      <alignment horizontal="center" vertical="center"/>
    </xf>
    <xf numFmtId="165" fontId="4" fillId="2" borderId="2" xfId="1" applyNumberFormat="1" applyFont="1" applyFill="1" applyBorder="1" applyAlignment="1">
      <alignment horizontal="center" vertical="center"/>
    </xf>
    <xf numFmtId="172" fontId="4" fillId="2" borderId="2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" fontId="4" fillId="2" borderId="2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/>
    <xf numFmtId="0" fontId="4" fillId="2" borderId="2" xfId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/>
    </xf>
    <xf numFmtId="166" fontId="4" fillId="2" borderId="5" xfId="1" applyNumberFormat="1" applyFont="1" applyFill="1" applyBorder="1" applyAlignment="1">
      <alignment horizontal="center" vertical="center"/>
    </xf>
    <xf numFmtId="166" fontId="4" fillId="2" borderId="4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/>
    </xf>
    <xf numFmtId="0" fontId="3" fillId="2" borderId="0" xfId="1" applyFont="1" applyFill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5" xfId="1" applyNumberFormat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2" fillId="2" borderId="5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164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left" vertical="top" wrapText="1"/>
    </xf>
    <xf numFmtId="0" fontId="4" fillId="2" borderId="7" xfId="1" applyFont="1" applyFill="1" applyBorder="1" applyAlignment="1">
      <alignment horizontal="left" vertical="top" wrapText="1"/>
    </xf>
    <xf numFmtId="0" fontId="4" fillId="2" borderId="3" xfId="1" applyFont="1" applyFill="1" applyBorder="1" applyAlignment="1">
      <alignment horizontal="left" vertical="top" wrapText="1"/>
    </xf>
    <xf numFmtId="0" fontId="11" fillId="0" borderId="2" xfId="1" applyFont="1" applyFill="1" applyBorder="1" applyAlignment="1">
      <alignment horizontal="center" vertical="top"/>
    </xf>
    <xf numFmtId="0" fontId="11" fillId="0" borderId="2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 vertical="top"/>
    </xf>
    <xf numFmtId="0" fontId="2" fillId="0" borderId="0" xfId="0" applyFont="1" applyFill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top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3;&#1080;&#1084;&#1087;/&#1051;&#1080;&#1089;&#1090;%20Microsoft%20Excel%20(3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H7">
            <v>59</v>
          </cell>
          <cell r="I7">
            <v>63.1</v>
          </cell>
        </row>
        <row r="8">
          <cell r="H8">
            <v>297</v>
          </cell>
          <cell r="I8">
            <v>256</v>
          </cell>
        </row>
        <row r="9">
          <cell r="H9">
            <v>287</v>
          </cell>
          <cell r="I9">
            <v>456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1"/>
  <sheetViews>
    <sheetView zoomScale="80" zoomScaleNormal="80" zoomScaleSheetLayoutView="59" workbookViewId="0">
      <selection activeCell="M44" sqref="M44"/>
    </sheetView>
  </sheetViews>
  <sheetFormatPr defaultRowHeight="12.75" x14ac:dyDescent="0.2"/>
  <cols>
    <col min="1" max="1" width="5.42578125" style="5" customWidth="1"/>
    <col min="2" max="2" width="26.7109375" style="5" customWidth="1"/>
    <col min="3" max="3" width="39.140625" style="5" customWidth="1"/>
    <col min="4" max="4" width="12" style="6" customWidth="1"/>
    <col min="5" max="5" width="17" style="5" customWidth="1"/>
    <col min="6" max="6" width="18.42578125" style="5" customWidth="1"/>
    <col min="7" max="7" width="18.28515625" style="5" customWidth="1"/>
    <col min="8" max="8" width="20.7109375" style="5" customWidth="1"/>
    <col min="9" max="9" width="12.5703125" style="84" customWidth="1"/>
    <col min="10" max="10" width="0.42578125" style="7" customWidth="1"/>
    <col min="11" max="11" width="9.140625" style="7"/>
    <col min="12" max="12" width="14.42578125" style="7" customWidth="1"/>
    <col min="13" max="15" width="9.140625" style="7"/>
    <col min="16" max="254" width="9.140625" style="5"/>
    <col min="255" max="255" width="6.5703125" style="5" customWidth="1"/>
    <col min="256" max="256" width="26.7109375" style="5" customWidth="1"/>
    <col min="257" max="257" width="39.140625" style="5" customWidth="1"/>
    <col min="258" max="258" width="12" style="5" customWidth="1"/>
    <col min="259" max="259" width="17" style="5" customWidth="1"/>
    <col min="260" max="260" width="18.42578125" style="5" customWidth="1"/>
    <col min="261" max="261" width="14.28515625" style="5" customWidth="1"/>
    <col min="262" max="262" width="14.85546875" style="5" customWidth="1"/>
    <col min="263" max="263" width="38.5703125" style="5" customWidth="1"/>
    <col min="264" max="264" width="21.7109375" style="5" customWidth="1"/>
    <col min="265" max="267" width="9.140625" style="5"/>
    <col min="268" max="268" width="14.42578125" style="5" customWidth="1"/>
    <col min="269" max="510" width="9.140625" style="5"/>
    <col min="511" max="511" width="6.5703125" style="5" customWidth="1"/>
    <col min="512" max="512" width="26.7109375" style="5" customWidth="1"/>
    <col min="513" max="513" width="39.140625" style="5" customWidth="1"/>
    <col min="514" max="514" width="12" style="5" customWidth="1"/>
    <col min="515" max="515" width="17" style="5" customWidth="1"/>
    <col min="516" max="516" width="18.42578125" style="5" customWidth="1"/>
    <col min="517" max="517" width="14.28515625" style="5" customWidth="1"/>
    <col min="518" max="518" width="14.85546875" style="5" customWidth="1"/>
    <col min="519" max="519" width="38.5703125" style="5" customWidth="1"/>
    <col min="520" max="520" width="21.7109375" style="5" customWidth="1"/>
    <col min="521" max="523" width="9.140625" style="5"/>
    <col min="524" max="524" width="14.42578125" style="5" customWidth="1"/>
    <col min="525" max="766" width="9.140625" style="5"/>
    <col min="767" max="767" width="6.5703125" style="5" customWidth="1"/>
    <col min="768" max="768" width="26.7109375" style="5" customWidth="1"/>
    <col min="769" max="769" width="39.140625" style="5" customWidth="1"/>
    <col min="770" max="770" width="12" style="5" customWidth="1"/>
    <col min="771" max="771" width="17" style="5" customWidth="1"/>
    <col min="772" max="772" width="18.42578125" style="5" customWidth="1"/>
    <col min="773" max="773" width="14.28515625" style="5" customWidth="1"/>
    <col min="774" max="774" width="14.85546875" style="5" customWidth="1"/>
    <col min="775" max="775" width="38.5703125" style="5" customWidth="1"/>
    <col min="776" max="776" width="21.7109375" style="5" customWidth="1"/>
    <col min="777" max="779" width="9.140625" style="5"/>
    <col min="780" max="780" width="14.42578125" style="5" customWidth="1"/>
    <col min="781" max="1022" width="9.140625" style="5"/>
    <col min="1023" max="1023" width="6.5703125" style="5" customWidth="1"/>
    <col min="1024" max="1024" width="26.7109375" style="5" customWidth="1"/>
    <col min="1025" max="1025" width="39.140625" style="5" customWidth="1"/>
    <col min="1026" max="1026" width="12" style="5" customWidth="1"/>
    <col min="1027" max="1027" width="17" style="5" customWidth="1"/>
    <col min="1028" max="1028" width="18.42578125" style="5" customWidth="1"/>
    <col min="1029" max="1029" width="14.28515625" style="5" customWidth="1"/>
    <col min="1030" max="1030" width="14.85546875" style="5" customWidth="1"/>
    <col min="1031" max="1031" width="38.5703125" style="5" customWidth="1"/>
    <col min="1032" max="1032" width="21.7109375" style="5" customWidth="1"/>
    <col min="1033" max="1035" width="9.140625" style="5"/>
    <col min="1036" max="1036" width="14.42578125" style="5" customWidth="1"/>
    <col min="1037" max="1278" width="9.140625" style="5"/>
    <col min="1279" max="1279" width="6.5703125" style="5" customWidth="1"/>
    <col min="1280" max="1280" width="26.7109375" style="5" customWidth="1"/>
    <col min="1281" max="1281" width="39.140625" style="5" customWidth="1"/>
    <col min="1282" max="1282" width="12" style="5" customWidth="1"/>
    <col min="1283" max="1283" width="17" style="5" customWidth="1"/>
    <col min="1284" max="1284" width="18.42578125" style="5" customWidth="1"/>
    <col min="1285" max="1285" width="14.28515625" style="5" customWidth="1"/>
    <col min="1286" max="1286" width="14.85546875" style="5" customWidth="1"/>
    <col min="1287" max="1287" width="38.5703125" style="5" customWidth="1"/>
    <col min="1288" max="1288" width="21.7109375" style="5" customWidth="1"/>
    <col min="1289" max="1291" width="9.140625" style="5"/>
    <col min="1292" max="1292" width="14.42578125" style="5" customWidth="1"/>
    <col min="1293" max="1534" width="9.140625" style="5"/>
    <col min="1535" max="1535" width="6.5703125" style="5" customWidth="1"/>
    <col min="1536" max="1536" width="26.7109375" style="5" customWidth="1"/>
    <col min="1537" max="1537" width="39.140625" style="5" customWidth="1"/>
    <col min="1538" max="1538" width="12" style="5" customWidth="1"/>
    <col min="1539" max="1539" width="17" style="5" customWidth="1"/>
    <col min="1540" max="1540" width="18.42578125" style="5" customWidth="1"/>
    <col min="1541" max="1541" width="14.28515625" style="5" customWidth="1"/>
    <col min="1542" max="1542" width="14.85546875" style="5" customWidth="1"/>
    <col min="1543" max="1543" width="38.5703125" style="5" customWidth="1"/>
    <col min="1544" max="1544" width="21.7109375" style="5" customWidth="1"/>
    <col min="1545" max="1547" width="9.140625" style="5"/>
    <col min="1548" max="1548" width="14.42578125" style="5" customWidth="1"/>
    <col min="1549" max="1790" width="9.140625" style="5"/>
    <col min="1791" max="1791" width="6.5703125" style="5" customWidth="1"/>
    <col min="1792" max="1792" width="26.7109375" style="5" customWidth="1"/>
    <col min="1793" max="1793" width="39.140625" style="5" customWidth="1"/>
    <col min="1794" max="1794" width="12" style="5" customWidth="1"/>
    <col min="1795" max="1795" width="17" style="5" customWidth="1"/>
    <col min="1796" max="1796" width="18.42578125" style="5" customWidth="1"/>
    <col min="1797" max="1797" width="14.28515625" style="5" customWidth="1"/>
    <col min="1798" max="1798" width="14.85546875" style="5" customWidth="1"/>
    <col min="1799" max="1799" width="38.5703125" style="5" customWidth="1"/>
    <col min="1800" max="1800" width="21.7109375" style="5" customWidth="1"/>
    <col min="1801" max="1803" width="9.140625" style="5"/>
    <col min="1804" max="1804" width="14.42578125" style="5" customWidth="1"/>
    <col min="1805" max="2046" width="9.140625" style="5"/>
    <col min="2047" max="2047" width="6.5703125" style="5" customWidth="1"/>
    <col min="2048" max="2048" width="26.7109375" style="5" customWidth="1"/>
    <col min="2049" max="2049" width="39.140625" style="5" customWidth="1"/>
    <col min="2050" max="2050" width="12" style="5" customWidth="1"/>
    <col min="2051" max="2051" width="17" style="5" customWidth="1"/>
    <col min="2052" max="2052" width="18.42578125" style="5" customWidth="1"/>
    <col min="2053" max="2053" width="14.28515625" style="5" customWidth="1"/>
    <col min="2054" max="2054" width="14.85546875" style="5" customWidth="1"/>
    <col min="2055" max="2055" width="38.5703125" style="5" customWidth="1"/>
    <col min="2056" max="2056" width="21.7109375" style="5" customWidth="1"/>
    <col min="2057" max="2059" width="9.140625" style="5"/>
    <col min="2060" max="2060" width="14.42578125" style="5" customWidth="1"/>
    <col min="2061" max="2302" width="9.140625" style="5"/>
    <col min="2303" max="2303" width="6.5703125" style="5" customWidth="1"/>
    <col min="2304" max="2304" width="26.7109375" style="5" customWidth="1"/>
    <col min="2305" max="2305" width="39.140625" style="5" customWidth="1"/>
    <col min="2306" max="2306" width="12" style="5" customWidth="1"/>
    <col min="2307" max="2307" width="17" style="5" customWidth="1"/>
    <col min="2308" max="2308" width="18.42578125" style="5" customWidth="1"/>
    <col min="2309" max="2309" width="14.28515625" style="5" customWidth="1"/>
    <col min="2310" max="2310" width="14.85546875" style="5" customWidth="1"/>
    <col min="2311" max="2311" width="38.5703125" style="5" customWidth="1"/>
    <col min="2312" max="2312" width="21.7109375" style="5" customWidth="1"/>
    <col min="2313" max="2315" width="9.140625" style="5"/>
    <col min="2316" max="2316" width="14.42578125" style="5" customWidth="1"/>
    <col min="2317" max="2558" width="9.140625" style="5"/>
    <col min="2559" max="2559" width="6.5703125" style="5" customWidth="1"/>
    <col min="2560" max="2560" width="26.7109375" style="5" customWidth="1"/>
    <col min="2561" max="2561" width="39.140625" style="5" customWidth="1"/>
    <col min="2562" max="2562" width="12" style="5" customWidth="1"/>
    <col min="2563" max="2563" width="17" style="5" customWidth="1"/>
    <col min="2564" max="2564" width="18.42578125" style="5" customWidth="1"/>
    <col min="2565" max="2565" width="14.28515625" style="5" customWidth="1"/>
    <col min="2566" max="2566" width="14.85546875" style="5" customWidth="1"/>
    <col min="2567" max="2567" width="38.5703125" style="5" customWidth="1"/>
    <col min="2568" max="2568" width="21.7109375" style="5" customWidth="1"/>
    <col min="2569" max="2571" width="9.140625" style="5"/>
    <col min="2572" max="2572" width="14.42578125" style="5" customWidth="1"/>
    <col min="2573" max="2814" width="9.140625" style="5"/>
    <col min="2815" max="2815" width="6.5703125" style="5" customWidth="1"/>
    <col min="2816" max="2816" width="26.7109375" style="5" customWidth="1"/>
    <col min="2817" max="2817" width="39.140625" style="5" customWidth="1"/>
    <col min="2818" max="2818" width="12" style="5" customWidth="1"/>
    <col min="2819" max="2819" width="17" style="5" customWidth="1"/>
    <col min="2820" max="2820" width="18.42578125" style="5" customWidth="1"/>
    <col min="2821" max="2821" width="14.28515625" style="5" customWidth="1"/>
    <col min="2822" max="2822" width="14.85546875" style="5" customWidth="1"/>
    <col min="2823" max="2823" width="38.5703125" style="5" customWidth="1"/>
    <col min="2824" max="2824" width="21.7109375" style="5" customWidth="1"/>
    <col min="2825" max="2827" width="9.140625" style="5"/>
    <col min="2828" max="2828" width="14.42578125" style="5" customWidth="1"/>
    <col min="2829" max="3070" width="9.140625" style="5"/>
    <col min="3071" max="3071" width="6.5703125" style="5" customWidth="1"/>
    <col min="3072" max="3072" width="26.7109375" style="5" customWidth="1"/>
    <col min="3073" max="3073" width="39.140625" style="5" customWidth="1"/>
    <col min="3074" max="3074" width="12" style="5" customWidth="1"/>
    <col min="3075" max="3075" width="17" style="5" customWidth="1"/>
    <col min="3076" max="3076" width="18.42578125" style="5" customWidth="1"/>
    <col min="3077" max="3077" width="14.28515625" style="5" customWidth="1"/>
    <col min="3078" max="3078" width="14.85546875" style="5" customWidth="1"/>
    <col min="3079" max="3079" width="38.5703125" style="5" customWidth="1"/>
    <col min="3080" max="3080" width="21.7109375" style="5" customWidth="1"/>
    <col min="3081" max="3083" width="9.140625" style="5"/>
    <col min="3084" max="3084" width="14.42578125" style="5" customWidth="1"/>
    <col min="3085" max="3326" width="9.140625" style="5"/>
    <col min="3327" max="3327" width="6.5703125" style="5" customWidth="1"/>
    <col min="3328" max="3328" width="26.7109375" style="5" customWidth="1"/>
    <col min="3329" max="3329" width="39.140625" style="5" customWidth="1"/>
    <col min="3330" max="3330" width="12" style="5" customWidth="1"/>
    <col min="3331" max="3331" width="17" style="5" customWidth="1"/>
    <col min="3332" max="3332" width="18.42578125" style="5" customWidth="1"/>
    <col min="3333" max="3333" width="14.28515625" style="5" customWidth="1"/>
    <col min="3334" max="3334" width="14.85546875" style="5" customWidth="1"/>
    <col min="3335" max="3335" width="38.5703125" style="5" customWidth="1"/>
    <col min="3336" max="3336" width="21.7109375" style="5" customWidth="1"/>
    <col min="3337" max="3339" width="9.140625" style="5"/>
    <col min="3340" max="3340" width="14.42578125" style="5" customWidth="1"/>
    <col min="3341" max="3582" width="9.140625" style="5"/>
    <col min="3583" max="3583" width="6.5703125" style="5" customWidth="1"/>
    <col min="3584" max="3584" width="26.7109375" style="5" customWidth="1"/>
    <col min="3585" max="3585" width="39.140625" style="5" customWidth="1"/>
    <col min="3586" max="3586" width="12" style="5" customWidth="1"/>
    <col min="3587" max="3587" width="17" style="5" customWidth="1"/>
    <col min="3588" max="3588" width="18.42578125" style="5" customWidth="1"/>
    <col min="3589" max="3589" width="14.28515625" style="5" customWidth="1"/>
    <col min="3590" max="3590" width="14.85546875" style="5" customWidth="1"/>
    <col min="3591" max="3591" width="38.5703125" style="5" customWidth="1"/>
    <col min="3592" max="3592" width="21.7109375" style="5" customWidth="1"/>
    <col min="3593" max="3595" width="9.140625" style="5"/>
    <col min="3596" max="3596" width="14.42578125" style="5" customWidth="1"/>
    <col min="3597" max="3838" width="9.140625" style="5"/>
    <col min="3839" max="3839" width="6.5703125" style="5" customWidth="1"/>
    <col min="3840" max="3840" width="26.7109375" style="5" customWidth="1"/>
    <col min="3841" max="3841" width="39.140625" style="5" customWidth="1"/>
    <col min="3842" max="3842" width="12" style="5" customWidth="1"/>
    <col min="3843" max="3843" width="17" style="5" customWidth="1"/>
    <col min="3844" max="3844" width="18.42578125" style="5" customWidth="1"/>
    <col min="3845" max="3845" width="14.28515625" style="5" customWidth="1"/>
    <col min="3846" max="3846" width="14.85546875" style="5" customWidth="1"/>
    <col min="3847" max="3847" width="38.5703125" style="5" customWidth="1"/>
    <col min="3848" max="3848" width="21.7109375" style="5" customWidth="1"/>
    <col min="3849" max="3851" width="9.140625" style="5"/>
    <col min="3852" max="3852" width="14.42578125" style="5" customWidth="1"/>
    <col min="3853" max="4094" width="9.140625" style="5"/>
    <col min="4095" max="4095" width="6.5703125" style="5" customWidth="1"/>
    <col min="4096" max="4096" width="26.7109375" style="5" customWidth="1"/>
    <col min="4097" max="4097" width="39.140625" style="5" customWidth="1"/>
    <col min="4098" max="4098" width="12" style="5" customWidth="1"/>
    <col min="4099" max="4099" width="17" style="5" customWidth="1"/>
    <col min="4100" max="4100" width="18.42578125" style="5" customWidth="1"/>
    <col min="4101" max="4101" width="14.28515625" style="5" customWidth="1"/>
    <col min="4102" max="4102" width="14.85546875" style="5" customWidth="1"/>
    <col min="4103" max="4103" width="38.5703125" style="5" customWidth="1"/>
    <col min="4104" max="4104" width="21.7109375" style="5" customWidth="1"/>
    <col min="4105" max="4107" width="9.140625" style="5"/>
    <col min="4108" max="4108" width="14.42578125" style="5" customWidth="1"/>
    <col min="4109" max="4350" width="9.140625" style="5"/>
    <col min="4351" max="4351" width="6.5703125" style="5" customWidth="1"/>
    <col min="4352" max="4352" width="26.7109375" style="5" customWidth="1"/>
    <col min="4353" max="4353" width="39.140625" style="5" customWidth="1"/>
    <col min="4354" max="4354" width="12" style="5" customWidth="1"/>
    <col min="4355" max="4355" width="17" style="5" customWidth="1"/>
    <col min="4356" max="4356" width="18.42578125" style="5" customWidth="1"/>
    <col min="4357" max="4357" width="14.28515625" style="5" customWidth="1"/>
    <col min="4358" max="4358" width="14.85546875" style="5" customWidth="1"/>
    <col min="4359" max="4359" width="38.5703125" style="5" customWidth="1"/>
    <col min="4360" max="4360" width="21.7109375" style="5" customWidth="1"/>
    <col min="4361" max="4363" width="9.140625" style="5"/>
    <col min="4364" max="4364" width="14.42578125" style="5" customWidth="1"/>
    <col min="4365" max="4606" width="9.140625" style="5"/>
    <col min="4607" max="4607" width="6.5703125" style="5" customWidth="1"/>
    <col min="4608" max="4608" width="26.7109375" style="5" customWidth="1"/>
    <col min="4609" max="4609" width="39.140625" style="5" customWidth="1"/>
    <col min="4610" max="4610" width="12" style="5" customWidth="1"/>
    <col min="4611" max="4611" width="17" style="5" customWidth="1"/>
    <col min="4612" max="4612" width="18.42578125" style="5" customWidth="1"/>
    <col min="4613" max="4613" width="14.28515625" style="5" customWidth="1"/>
    <col min="4614" max="4614" width="14.85546875" style="5" customWidth="1"/>
    <col min="4615" max="4615" width="38.5703125" style="5" customWidth="1"/>
    <col min="4616" max="4616" width="21.7109375" style="5" customWidth="1"/>
    <col min="4617" max="4619" width="9.140625" style="5"/>
    <col min="4620" max="4620" width="14.42578125" style="5" customWidth="1"/>
    <col min="4621" max="4862" width="9.140625" style="5"/>
    <col min="4863" max="4863" width="6.5703125" style="5" customWidth="1"/>
    <col min="4864" max="4864" width="26.7109375" style="5" customWidth="1"/>
    <col min="4865" max="4865" width="39.140625" style="5" customWidth="1"/>
    <col min="4866" max="4866" width="12" style="5" customWidth="1"/>
    <col min="4867" max="4867" width="17" style="5" customWidth="1"/>
    <col min="4868" max="4868" width="18.42578125" style="5" customWidth="1"/>
    <col min="4869" max="4869" width="14.28515625" style="5" customWidth="1"/>
    <col min="4870" max="4870" width="14.85546875" style="5" customWidth="1"/>
    <col min="4871" max="4871" width="38.5703125" style="5" customWidth="1"/>
    <col min="4872" max="4872" width="21.7109375" style="5" customWidth="1"/>
    <col min="4873" max="4875" width="9.140625" style="5"/>
    <col min="4876" max="4876" width="14.42578125" style="5" customWidth="1"/>
    <col min="4877" max="5118" width="9.140625" style="5"/>
    <col min="5119" max="5119" width="6.5703125" style="5" customWidth="1"/>
    <col min="5120" max="5120" width="26.7109375" style="5" customWidth="1"/>
    <col min="5121" max="5121" width="39.140625" style="5" customWidth="1"/>
    <col min="5122" max="5122" width="12" style="5" customWidth="1"/>
    <col min="5123" max="5123" width="17" style="5" customWidth="1"/>
    <col min="5124" max="5124" width="18.42578125" style="5" customWidth="1"/>
    <col min="5125" max="5125" width="14.28515625" style="5" customWidth="1"/>
    <col min="5126" max="5126" width="14.85546875" style="5" customWidth="1"/>
    <col min="5127" max="5127" width="38.5703125" style="5" customWidth="1"/>
    <col min="5128" max="5128" width="21.7109375" style="5" customWidth="1"/>
    <col min="5129" max="5131" width="9.140625" style="5"/>
    <col min="5132" max="5132" width="14.42578125" style="5" customWidth="1"/>
    <col min="5133" max="5374" width="9.140625" style="5"/>
    <col min="5375" max="5375" width="6.5703125" style="5" customWidth="1"/>
    <col min="5376" max="5376" width="26.7109375" style="5" customWidth="1"/>
    <col min="5377" max="5377" width="39.140625" style="5" customWidth="1"/>
    <col min="5378" max="5378" width="12" style="5" customWidth="1"/>
    <col min="5379" max="5379" width="17" style="5" customWidth="1"/>
    <col min="5380" max="5380" width="18.42578125" style="5" customWidth="1"/>
    <col min="5381" max="5381" width="14.28515625" style="5" customWidth="1"/>
    <col min="5382" max="5382" width="14.85546875" style="5" customWidth="1"/>
    <col min="5383" max="5383" width="38.5703125" style="5" customWidth="1"/>
    <col min="5384" max="5384" width="21.7109375" style="5" customWidth="1"/>
    <col min="5385" max="5387" width="9.140625" style="5"/>
    <col min="5388" max="5388" width="14.42578125" style="5" customWidth="1"/>
    <col min="5389" max="5630" width="9.140625" style="5"/>
    <col min="5631" max="5631" width="6.5703125" style="5" customWidth="1"/>
    <col min="5632" max="5632" width="26.7109375" style="5" customWidth="1"/>
    <col min="5633" max="5633" width="39.140625" style="5" customWidth="1"/>
    <col min="5634" max="5634" width="12" style="5" customWidth="1"/>
    <col min="5635" max="5635" width="17" style="5" customWidth="1"/>
    <col min="5636" max="5636" width="18.42578125" style="5" customWidth="1"/>
    <col min="5637" max="5637" width="14.28515625" style="5" customWidth="1"/>
    <col min="5638" max="5638" width="14.85546875" style="5" customWidth="1"/>
    <col min="5639" max="5639" width="38.5703125" style="5" customWidth="1"/>
    <col min="5640" max="5640" width="21.7109375" style="5" customWidth="1"/>
    <col min="5641" max="5643" width="9.140625" style="5"/>
    <col min="5644" max="5644" width="14.42578125" style="5" customWidth="1"/>
    <col min="5645" max="5886" width="9.140625" style="5"/>
    <col min="5887" max="5887" width="6.5703125" style="5" customWidth="1"/>
    <col min="5888" max="5888" width="26.7109375" style="5" customWidth="1"/>
    <col min="5889" max="5889" width="39.140625" style="5" customWidth="1"/>
    <col min="5890" max="5890" width="12" style="5" customWidth="1"/>
    <col min="5891" max="5891" width="17" style="5" customWidth="1"/>
    <col min="5892" max="5892" width="18.42578125" style="5" customWidth="1"/>
    <col min="5893" max="5893" width="14.28515625" style="5" customWidth="1"/>
    <col min="5894" max="5894" width="14.85546875" style="5" customWidth="1"/>
    <col min="5895" max="5895" width="38.5703125" style="5" customWidth="1"/>
    <col min="5896" max="5896" width="21.7109375" style="5" customWidth="1"/>
    <col min="5897" max="5899" width="9.140625" style="5"/>
    <col min="5900" max="5900" width="14.42578125" style="5" customWidth="1"/>
    <col min="5901" max="6142" width="9.140625" style="5"/>
    <col min="6143" max="6143" width="6.5703125" style="5" customWidth="1"/>
    <col min="6144" max="6144" width="26.7109375" style="5" customWidth="1"/>
    <col min="6145" max="6145" width="39.140625" style="5" customWidth="1"/>
    <col min="6146" max="6146" width="12" style="5" customWidth="1"/>
    <col min="6147" max="6147" width="17" style="5" customWidth="1"/>
    <col min="6148" max="6148" width="18.42578125" style="5" customWidth="1"/>
    <col min="6149" max="6149" width="14.28515625" style="5" customWidth="1"/>
    <col min="6150" max="6150" width="14.85546875" style="5" customWidth="1"/>
    <col min="6151" max="6151" width="38.5703125" style="5" customWidth="1"/>
    <col min="6152" max="6152" width="21.7109375" style="5" customWidth="1"/>
    <col min="6153" max="6155" width="9.140625" style="5"/>
    <col min="6156" max="6156" width="14.42578125" style="5" customWidth="1"/>
    <col min="6157" max="6398" width="9.140625" style="5"/>
    <col min="6399" max="6399" width="6.5703125" style="5" customWidth="1"/>
    <col min="6400" max="6400" width="26.7109375" style="5" customWidth="1"/>
    <col min="6401" max="6401" width="39.140625" style="5" customWidth="1"/>
    <col min="6402" max="6402" width="12" style="5" customWidth="1"/>
    <col min="6403" max="6403" width="17" style="5" customWidth="1"/>
    <col min="6404" max="6404" width="18.42578125" style="5" customWidth="1"/>
    <col min="6405" max="6405" width="14.28515625" style="5" customWidth="1"/>
    <col min="6406" max="6406" width="14.85546875" style="5" customWidth="1"/>
    <col min="6407" max="6407" width="38.5703125" style="5" customWidth="1"/>
    <col min="6408" max="6408" width="21.7109375" style="5" customWidth="1"/>
    <col min="6409" max="6411" width="9.140625" style="5"/>
    <col min="6412" max="6412" width="14.42578125" style="5" customWidth="1"/>
    <col min="6413" max="6654" width="9.140625" style="5"/>
    <col min="6655" max="6655" width="6.5703125" style="5" customWidth="1"/>
    <col min="6656" max="6656" width="26.7109375" style="5" customWidth="1"/>
    <col min="6657" max="6657" width="39.140625" style="5" customWidth="1"/>
    <col min="6658" max="6658" width="12" style="5" customWidth="1"/>
    <col min="6659" max="6659" width="17" style="5" customWidth="1"/>
    <col min="6660" max="6660" width="18.42578125" style="5" customWidth="1"/>
    <col min="6661" max="6661" width="14.28515625" style="5" customWidth="1"/>
    <col min="6662" max="6662" width="14.85546875" style="5" customWidth="1"/>
    <col min="6663" max="6663" width="38.5703125" style="5" customWidth="1"/>
    <col min="6664" max="6664" width="21.7109375" style="5" customWidth="1"/>
    <col min="6665" max="6667" width="9.140625" style="5"/>
    <col min="6668" max="6668" width="14.42578125" style="5" customWidth="1"/>
    <col min="6669" max="6910" width="9.140625" style="5"/>
    <col min="6911" max="6911" width="6.5703125" style="5" customWidth="1"/>
    <col min="6912" max="6912" width="26.7109375" style="5" customWidth="1"/>
    <col min="6913" max="6913" width="39.140625" style="5" customWidth="1"/>
    <col min="6914" max="6914" width="12" style="5" customWidth="1"/>
    <col min="6915" max="6915" width="17" style="5" customWidth="1"/>
    <col min="6916" max="6916" width="18.42578125" style="5" customWidth="1"/>
    <col min="6917" max="6917" width="14.28515625" style="5" customWidth="1"/>
    <col min="6918" max="6918" width="14.85546875" style="5" customWidth="1"/>
    <col min="6919" max="6919" width="38.5703125" style="5" customWidth="1"/>
    <col min="6920" max="6920" width="21.7109375" style="5" customWidth="1"/>
    <col min="6921" max="6923" width="9.140625" style="5"/>
    <col min="6924" max="6924" width="14.42578125" style="5" customWidth="1"/>
    <col min="6925" max="7166" width="9.140625" style="5"/>
    <col min="7167" max="7167" width="6.5703125" style="5" customWidth="1"/>
    <col min="7168" max="7168" width="26.7109375" style="5" customWidth="1"/>
    <col min="7169" max="7169" width="39.140625" style="5" customWidth="1"/>
    <col min="7170" max="7170" width="12" style="5" customWidth="1"/>
    <col min="7171" max="7171" width="17" style="5" customWidth="1"/>
    <col min="7172" max="7172" width="18.42578125" style="5" customWidth="1"/>
    <col min="7173" max="7173" width="14.28515625" style="5" customWidth="1"/>
    <col min="7174" max="7174" width="14.85546875" style="5" customWidth="1"/>
    <col min="7175" max="7175" width="38.5703125" style="5" customWidth="1"/>
    <col min="7176" max="7176" width="21.7109375" style="5" customWidth="1"/>
    <col min="7177" max="7179" width="9.140625" style="5"/>
    <col min="7180" max="7180" width="14.42578125" style="5" customWidth="1"/>
    <col min="7181" max="7422" width="9.140625" style="5"/>
    <col min="7423" max="7423" width="6.5703125" style="5" customWidth="1"/>
    <col min="7424" max="7424" width="26.7109375" style="5" customWidth="1"/>
    <col min="7425" max="7425" width="39.140625" style="5" customWidth="1"/>
    <col min="7426" max="7426" width="12" style="5" customWidth="1"/>
    <col min="7427" max="7427" width="17" style="5" customWidth="1"/>
    <col min="7428" max="7428" width="18.42578125" style="5" customWidth="1"/>
    <col min="7429" max="7429" width="14.28515625" style="5" customWidth="1"/>
    <col min="7430" max="7430" width="14.85546875" style="5" customWidth="1"/>
    <col min="7431" max="7431" width="38.5703125" style="5" customWidth="1"/>
    <col min="7432" max="7432" width="21.7109375" style="5" customWidth="1"/>
    <col min="7433" max="7435" width="9.140625" style="5"/>
    <col min="7436" max="7436" width="14.42578125" style="5" customWidth="1"/>
    <col min="7437" max="7678" width="9.140625" style="5"/>
    <col min="7679" max="7679" width="6.5703125" style="5" customWidth="1"/>
    <col min="7680" max="7680" width="26.7109375" style="5" customWidth="1"/>
    <col min="7681" max="7681" width="39.140625" style="5" customWidth="1"/>
    <col min="7682" max="7682" width="12" style="5" customWidth="1"/>
    <col min="7683" max="7683" width="17" style="5" customWidth="1"/>
    <col min="7684" max="7684" width="18.42578125" style="5" customWidth="1"/>
    <col min="7685" max="7685" width="14.28515625" style="5" customWidth="1"/>
    <col min="7686" max="7686" width="14.85546875" style="5" customWidth="1"/>
    <col min="7687" max="7687" width="38.5703125" style="5" customWidth="1"/>
    <col min="7688" max="7688" width="21.7109375" style="5" customWidth="1"/>
    <col min="7689" max="7691" width="9.140625" style="5"/>
    <col min="7692" max="7692" width="14.42578125" style="5" customWidth="1"/>
    <col min="7693" max="7934" width="9.140625" style="5"/>
    <col min="7935" max="7935" width="6.5703125" style="5" customWidth="1"/>
    <col min="7936" max="7936" width="26.7109375" style="5" customWidth="1"/>
    <col min="7937" max="7937" width="39.140625" style="5" customWidth="1"/>
    <col min="7938" max="7938" width="12" style="5" customWidth="1"/>
    <col min="7939" max="7939" width="17" style="5" customWidth="1"/>
    <col min="7940" max="7940" width="18.42578125" style="5" customWidth="1"/>
    <col min="7941" max="7941" width="14.28515625" style="5" customWidth="1"/>
    <col min="7942" max="7942" width="14.85546875" style="5" customWidth="1"/>
    <col min="7943" max="7943" width="38.5703125" style="5" customWidth="1"/>
    <col min="7944" max="7944" width="21.7109375" style="5" customWidth="1"/>
    <col min="7945" max="7947" width="9.140625" style="5"/>
    <col min="7948" max="7948" width="14.42578125" style="5" customWidth="1"/>
    <col min="7949" max="8190" width="9.140625" style="5"/>
    <col min="8191" max="8191" width="6.5703125" style="5" customWidth="1"/>
    <col min="8192" max="8192" width="26.7109375" style="5" customWidth="1"/>
    <col min="8193" max="8193" width="39.140625" style="5" customWidth="1"/>
    <col min="8194" max="8194" width="12" style="5" customWidth="1"/>
    <col min="8195" max="8195" width="17" style="5" customWidth="1"/>
    <col min="8196" max="8196" width="18.42578125" style="5" customWidth="1"/>
    <col min="8197" max="8197" width="14.28515625" style="5" customWidth="1"/>
    <col min="8198" max="8198" width="14.85546875" style="5" customWidth="1"/>
    <col min="8199" max="8199" width="38.5703125" style="5" customWidth="1"/>
    <col min="8200" max="8200" width="21.7109375" style="5" customWidth="1"/>
    <col min="8201" max="8203" width="9.140625" style="5"/>
    <col min="8204" max="8204" width="14.42578125" style="5" customWidth="1"/>
    <col min="8205" max="8446" width="9.140625" style="5"/>
    <col min="8447" max="8447" width="6.5703125" style="5" customWidth="1"/>
    <col min="8448" max="8448" width="26.7109375" style="5" customWidth="1"/>
    <col min="8449" max="8449" width="39.140625" style="5" customWidth="1"/>
    <col min="8450" max="8450" width="12" style="5" customWidth="1"/>
    <col min="8451" max="8451" width="17" style="5" customWidth="1"/>
    <col min="8452" max="8452" width="18.42578125" style="5" customWidth="1"/>
    <col min="8453" max="8453" width="14.28515625" style="5" customWidth="1"/>
    <col min="8454" max="8454" width="14.85546875" style="5" customWidth="1"/>
    <col min="8455" max="8455" width="38.5703125" style="5" customWidth="1"/>
    <col min="8456" max="8456" width="21.7109375" style="5" customWidth="1"/>
    <col min="8457" max="8459" width="9.140625" style="5"/>
    <col min="8460" max="8460" width="14.42578125" style="5" customWidth="1"/>
    <col min="8461" max="8702" width="9.140625" style="5"/>
    <col min="8703" max="8703" width="6.5703125" style="5" customWidth="1"/>
    <col min="8704" max="8704" width="26.7109375" style="5" customWidth="1"/>
    <col min="8705" max="8705" width="39.140625" style="5" customWidth="1"/>
    <col min="8706" max="8706" width="12" style="5" customWidth="1"/>
    <col min="8707" max="8707" width="17" style="5" customWidth="1"/>
    <col min="8708" max="8708" width="18.42578125" style="5" customWidth="1"/>
    <col min="8709" max="8709" width="14.28515625" style="5" customWidth="1"/>
    <col min="8710" max="8710" width="14.85546875" style="5" customWidth="1"/>
    <col min="8711" max="8711" width="38.5703125" style="5" customWidth="1"/>
    <col min="8712" max="8712" width="21.7109375" style="5" customWidth="1"/>
    <col min="8713" max="8715" width="9.140625" style="5"/>
    <col min="8716" max="8716" width="14.42578125" style="5" customWidth="1"/>
    <col min="8717" max="8958" width="9.140625" style="5"/>
    <col min="8959" max="8959" width="6.5703125" style="5" customWidth="1"/>
    <col min="8960" max="8960" width="26.7109375" style="5" customWidth="1"/>
    <col min="8961" max="8961" width="39.140625" style="5" customWidth="1"/>
    <col min="8962" max="8962" width="12" style="5" customWidth="1"/>
    <col min="8963" max="8963" width="17" style="5" customWidth="1"/>
    <col min="8964" max="8964" width="18.42578125" style="5" customWidth="1"/>
    <col min="8965" max="8965" width="14.28515625" style="5" customWidth="1"/>
    <col min="8966" max="8966" width="14.85546875" style="5" customWidth="1"/>
    <col min="8967" max="8967" width="38.5703125" style="5" customWidth="1"/>
    <col min="8968" max="8968" width="21.7109375" style="5" customWidth="1"/>
    <col min="8969" max="8971" width="9.140625" style="5"/>
    <col min="8972" max="8972" width="14.42578125" style="5" customWidth="1"/>
    <col min="8973" max="9214" width="9.140625" style="5"/>
    <col min="9215" max="9215" width="6.5703125" style="5" customWidth="1"/>
    <col min="9216" max="9216" width="26.7109375" style="5" customWidth="1"/>
    <col min="9217" max="9217" width="39.140625" style="5" customWidth="1"/>
    <col min="9218" max="9218" width="12" style="5" customWidth="1"/>
    <col min="9219" max="9219" width="17" style="5" customWidth="1"/>
    <col min="9220" max="9220" width="18.42578125" style="5" customWidth="1"/>
    <col min="9221" max="9221" width="14.28515625" style="5" customWidth="1"/>
    <col min="9222" max="9222" width="14.85546875" style="5" customWidth="1"/>
    <col min="9223" max="9223" width="38.5703125" style="5" customWidth="1"/>
    <col min="9224" max="9224" width="21.7109375" style="5" customWidth="1"/>
    <col min="9225" max="9227" width="9.140625" style="5"/>
    <col min="9228" max="9228" width="14.42578125" style="5" customWidth="1"/>
    <col min="9229" max="9470" width="9.140625" style="5"/>
    <col min="9471" max="9471" width="6.5703125" style="5" customWidth="1"/>
    <col min="9472" max="9472" width="26.7109375" style="5" customWidth="1"/>
    <col min="9473" max="9473" width="39.140625" style="5" customWidth="1"/>
    <col min="9474" max="9474" width="12" style="5" customWidth="1"/>
    <col min="9475" max="9475" width="17" style="5" customWidth="1"/>
    <col min="9476" max="9476" width="18.42578125" style="5" customWidth="1"/>
    <col min="9477" max="9477" width="14.28515625" style="5" customWidth="1"/>
    <col min="9478" max="9478" width="14.85546875" style="5" customWidth="1"/>
    <col min="9479" max="9479" width="38.5703125" style="5" customWidth="1"/>
    <col min="9480" max="9480" width="21.7109375" style="5" customWidth="1"/>
    <col min="9481" max="9483" width="9.140625" style="5"/>
    <col min="9484" max="9484" width="14.42578125" style="5" customWidth="1"/>
    <col min="9485" max="9726" width="9.140625" style="5"/>
    <col min="9727" max="9727" width="6.5703125" style="5" customWidth="1"/>
    <col min="9728" max="9728" width="26.7109375" style="5" customWidth="1"/>
    <col min="9729" max="9729" width="39.140625" style="5" customWidth="1"/>
    <col min="9730" max="9730" width="12" style="5" customWidth="1"/>
    <col min="9731" max="9731" width="17" style="5" customWidth="1"/>
    <col min="9732" max="9732" width="18.42578125" style="5" customWidth="1"/>
    <col min="9733" max="9733" width="14.28515625" style="5" customWidth="1"/>
    <col min="9734" max="9734" width="14.85546875" style="5" customWidth="1"/>
    <col min="9735" max="9735" width="38.5703125" style="5" customWidth="1"/>
    <col min="9736" max="9736" width="21.7109375" style="5" customWidth="1"/>
    <col min="9737" max="9739" width="9.140625" style="5"/>
    <col min="9740" max="9740" width="14.42578125" style="5" customWidth="1"/>
    <col min="9741" max="9982" width="9.140625" style="5"/>
    <col min="9983" max="9983" width="6.5703125" style="5" customWidth="1"/>
    <col min="9984" max="9984" width="26.7109375" style="5" customWidth="1"/>
    <col min="9985" max="9985" width="39.140625" style="5" customWidth="1"/>
    <col min="9986" max="9986" width="12" style="5" customWidth="1"/>
    <col min="9987" max="9987" width="17" style="5" customWidth="1"/>
    <col min="9988" max="9988" width="18.42578125" style="5" customWidth="1"/>
    <col min="9989" max="9989" width="14.28515625" style="5" customWidth="1"/>
    <col min="9990" max="9990" width="14.85546875" style="5" customWidth="1"/>
    <col min="9991" max="9991" width="38.5703125" style="5" customWidth="1"/>
    <col min="9992" max="9992" width="21.7109375" style="5" customWidth="1"/>
    <col min="9993" max="9995" width="9.140625" style="5"/>
    <col min="9996" max="9996" width="14.42578125" style="5" customWidth="1"/>
    <col min="9997" max="10238" width="9.140625" style="5"/>
    <col min="10239" max="10239" width="6.5703125" style="5" customWidth="1"/>
    <col min="10240" max="10240" width="26.7109375" style="5" customWidth="1"/>
    <col min="10241" max="10241" width="39.140625" style="5" customWidth="1"/>
    <col min="10242" max="10242" width="12" style="5" customWidth="1"/>
    <col min="10243" max="10243" width="17" style="5" customWidth="1"/>
    <col min="10244" max="10244" width="18.42578125" style="5" customWidth="1"/>
    <col min="10245" max="10245" width="14.28515625" style="5" customWidth="1"/>
    <col min="10246" max="10246" width="14.85546875" style="5" customWidth="1"/>
    <col min="10247" max="10247" width="38.5703125" style="5" customWidth="1"/>
    <col min="10248" max="10248" width="21.7109375" style="5" customWidth="1"/>
    <col min="10249" max="10251" width="9.140625" style="5"/>
    <col min="10252" max="10252" width="14.42578125" style="5" customWidth="1"/>
    <col min="10253" max="10494" width="9.140625" style="5"/>
    <col min="10495" max="10495" width="6.5703125" style="5" customWidth="1"/>
    <col min="10496" max="10496" width="26.7109375" style="5" customWidth="1"/>
    <col min="10497" max="10497" width="39.140625" style="5" customWidth="1"/>
    <col min="10498" max="10498" width="12" style="5" customWidth="1"/>
    <col min="10499" max="10499" width="17" style="5" customWidth="1"/>
    <col min="10500" max="10500" width="18.42578125" style="5" customWidth="1"/>
    <col min="10501" max="10501" width="14.28515625" style="5" customWidth="1"/>
    <col min="10502" max="10502" width="14.85546875" style="5" customWidth="1"/>
    <col min="10503" max="10503" width="38.5703125" style="5" customWidth="1"/>
    <col min="10504" max="10504" width="21.7109375" style="5" customWidth="1"/>
    <col min="10505" max="10507" width="9.140625" style="5"/>
    <col min="10508" max="10508" width="14.42578125" style="5" customWidth="1"/>
    <col min="10509" max="10750" width="9.140625" style="5"/>
    <col min="10751" max="10751" width="6.5703125" style="5" customWidth="1"/>
    <col min="10752" max="10752" width="26.7109375" style="5" customWidth="1"/>
    <col min="10753" max="10753" width="39.140625" style="5" customWidth="1"/>
    <col min="10754" max="10754" width="12" style="5" customWidth="1"/>
    <col min="10755" max="10755" width="17" style="5" customWidth="1"/>
    <col min="10756" max="10756" width="18.42578125" style="5" customWidth="1"/>
    <col min="10757" max="10757" width="14.28515625" style="5" customWidth="1"/>
    <col min="10758" max="10758" width="14.85546875" style="5" customWidth="1"/>
    <col min="10759" max="10759" width="38.5703125" style="5" customWidth="1"/>
    <col min="10760" max="10760" width="21.7109375" style="5" customWidth="1"/>
    <col min="10761" max="10763" width="9.140625" style="5"/>
    <col min="10764" max="10764" width="14.42578125" style="5" customWidth="1"/>
    <col min="10765" max="11006" width="9.140625" style="5"/>
    <col min="11007" max="11007" width="6.5703125" style="5" customWidth="1"/>
    <col min="11008" max="11008" width="26.7109375" style="5" customWidth="1"/>
    <col min="11009" max="11009" width="39.140625" style="5" customWidth="1"/>
    <col min="11010" max="11010" width="12" style="5" customWidth="1"/>
    <col min="11011" max="11011" width="17" style="5" customWidth="1"/>
    <col min="11012" max="11012" width="18.42578125" style="5" customWidth="1"/>
    <col min="11013" max="11013" width="14.28515625" style="5" customWidth="1"/>
    <col min="11014" max="11014" width="14.85546875" style="5" customWidth="1"/>
    <col min="11015" max="11015" width="38.5703125" style="5" customWidth="1"/>
    <col min="11016" max="11016" width="21.7109375" style="5" customWidth="1"/>
    <col min="11017" max="11019" width="9.140625" style="5"/>
    <col min="11020" max="11020" width="14.42578125" style="5" customWidth="1"/>
    <col min="11021" max="11262" width="9.140625" style="5"/>
    <col min="11263" max="11263" width="6.5703125" style="5" customWidth="1"/>
    <col min="11264" max="11264" width="26.7109375" style="5" customWidth="1"/>
    <col min="11265" max="11265" width="39.140625" style="5" customWidth="1"/>
    <col min="11266" max="11266" width="12" style="5" customWidth="1"/>
    <col min="11267" max="11267" width="17" style="5" customWidth="1"/>
    <col min="11268" max="11268" width="18.42578125" style="5" customWidth="1"/>
    <col min="11269" max="11269" width="14.28515625" style="5" customWidth="1"/>
    <col min="11270" max="11270" width="14.85546875" style="5" customWidth="1"/>
    <col min="11271" max="11271" width="38.5703125" style="5" customWidth="1"/>
    <col min="11272" max="11272" width="21.7109375" style="5" customWidth="1"/>
    <col min="11273" max="11275" width="9.140625" style="5"/>
    <col min="11276" max="11276" width="14.42578125" style="5" customWidth="1"/>
    <col min="11277" max="11518" width="9.140625" style="5"/>
    <col min="11519" max="11519" width="6.5703125" style="5" customWidth="1"/>
    <col min="11520" max="11520" width="26.7109375" style="5" customWidth="1"/>
    <col min="11521" max="11521" width="39.140625" style="5" customWidth="1"/>
    <col min="11522" max="11522" width="12" style="5" customWidth="1"/>
    <col min="11523" max="11523" width="17" style="5" customWidth="1"/>
    <col min="11524" max="11524" width="18.42578125" style="5" customWidth="1"/>
    <col min="11525" max="11525" width="14.28515625" style="5" customWidth="1"/>
    <col min="11526" max="11526" width="14.85546875" style="5" customWidth="1"/>
    <col min="11527" max="11527" width="38.5703125" style="5" customWidth="1"/>
    <col min="11528" max="11528" width="21.7109375" style="5" customWidth="1"/>
    <col min="11529" max="11531" width="9.140625" style="5"/>
    <col min="11532" max="11532" width="14.42578125" style="5" customWidth="1"/>
    <col min="11533" max="11774" width="9.140625" style="5"/>
    <col min="11775" max="11775" width="6.5703125" style="5" customWidth="1"/>
    <col min="11776" max="11776" width="26.7109375" style="5" customWidth="1"/>
    <col min="11777" max="11777" width="39.140625" style="5" customWidth="1"/>
    <col min="11778" max="11778" width="12" style="5" customWidth="1"/>
    <col min="11779" max="11779" width="17" style="5" customWidth="1"/>
    <col min="11780" max="11780" width="18.42578125" style="5" customWidth="1"/>
    <col min="11781" max="11781" width="14.28515625" style="5" customWidth="1"/>
    <col min="11782" max="11782" width="14.85546875" style="5" customWidth="1"/>
    <col min="11783" max="11783" width="38.5703125" style="5" customWidth="1"/>
    <col min="11784" max="11784" width="21.7109375" style="5" customWidth="1"/>
    <col min="11785" max="11787" width="9.140625" style="5"/>
    <col min="11788" max="11788" width="14.42578125" style="5" customWidth="1"/>
    <col min="11789" max="12030" width="9.140625" style="5"/>
    <col min="12031" max="12031" width="6.5703125" style="5" customWidth="1"/>
    <col min="12032" max="12032" width="26.7109375" style="5" customWidth="1"/>
    <col min="12033" max="12033" width="39.140625" style="5" customWidth="1"/>
    <col min="12034" max="12034" width="12" style="5" customWidth="1"/>
    <col min="12035" max="12035" width="17" style="5" customWidth="1"/>
    <col min="12036" max="12036" width="18.42578125" style="5" customWidth="1"/>
    <col min="12037" max="12037" width="14.28515625" style="5" customWidth="1"/>
    <col min="12038" max="12038" width="14.85546875" style="5" customWidth="1"/>
    <col min="12039" max="12039" width="38.5703125" style="5" customWidth="1"/>
    <col min="12040" max="12040" width="21.7109375" style="5" customWidth="1"/>
    <col min="12041" max="12043" width="9.140625" style="5"/>
    <col min="12044" max="12044" width="14.42578125" style="5" customWidth="1"/>
    <col min="12045" max="12286" width="9.140625" style="5"/>
    <col min="12287" max="12287" width="6.5703125" style="5" customWidth="1"/>
    <col min="12288" max="12288" width="26.7109375" style="5" customWidth="1"/>
    <col min="12289" max="12289" width="39.140625" style="5" customWidth="1"/>
    <col min="12290" max="12290" width="12" style="5" customWidth="1"/>
    <col min="12291" max="12291" width="17" style="5" customWidth="1"/>
    <col min="12292" max="12292" width="18.42578125" style="5" customWidth="1"/>
    <col min="12293" max="12293" width="14.28515625" style="5" customWidth="1"/>
    <col min="12294" max="12294" width="14.85546875" style="5" customWidth="1"/>
    <col min="12295" max="12295" width="38.5703125" style="5" customWidth="1"/>
    <col min="12296" max="12296" width="21.7109375" style="5" customWidth="1"/>
    <col min="12297" max="12299" width="9.140625" style="5"/>
    <col min="12300" max="12300" width="14.42578125" style="5" customWidth="1"/>
    <col min="12301" max="12542" width="9.140625" style="5"/>
    <col min="12543" max="12543" width="6.5703125" style="5" customWidth="1"/>
    <col min="12544" max="12544" width="26.7109375" style="5" customWidth="1"/>
    <col min="12545" max="12545" width="39.140625" style="5" customWidth="1"/>
    <col min="12546" max="12546" width="12" style="5" customWidth="1"/>
    <col min="12547" max="12547" width="17" style="5" customWidth="1"/>
    <col min="12548" max="12548" width="18.42578125" style="5" customWidth="1"/>
    <col min="12549" max="12549" width="14.28515625" style="5" customWidth="1"/>
    <col min="12550" max="12550" width="14.85546875" style="5" customWidth="1"/>
    <col min="12551" max="12551" width="38.5703125" style="5" customWidth="1"/>
    <col min="12552" max="12552" width="21.7109375" style="5" customWidth="1"/>
    <col min="12553" max="12555" width="9.140625" style="5"/>
    <col min="12556" max="12556" width="14.42578125" style="5" customWidth="1"/>
    <col min="12557" max="12798" width="9.140625" style="5"/>
    <col min="12799" max="12799" width="6.5703125" style="5" customWidth="1"/>
    <col min="12800" max="12800" width="26.7109375" style="5" customWidth="1"/>
    <col min="12801" max="12801" width="39.140625" style="5" customWidth="1"/>
    <col min="12802" max="12802" width="12" style="5" customWidth="1"/>
    <col min="12803" max="12803" width="17" style="5" customWidth="1"/>
    <col min="12804" max="12804" width="18.42578125" style="5" customWidth="1"/>
    <col min="12805" max="12805" width="14.28515625" style="5" customWidth="1"/>
    <col min="12806" max="12806" width="14.85546875" style="5" customWidth="1"/>
    <col min="12807" max="12807" width="38.5703125" style="5" customWidth="1"/>
    <col min="12808" max="12808" width="21.7109375" style="5" customWidth="1"/>
    <col min="12809" max="12811" width="9.140625" style="5"/>
    <col min="12812" max="12812" width="14.42578125" style="5" customWidth="1"/>
    <col min="12813" max="13054" width="9.140625" style="5"/>
    <col min="13055" max="13055" width="6.5703125" style="5" customWidth="1"/>
    <col min="13056" max="13056" width="26.7109375" style="5" customWidth="1"/>
    <col min="13057" max="13057" width="39.140625" style="5" customWidth="1"/>
    <col min="13058" max="13058" width="12" style="5" customWidth="1"/>
    <col min="13059" max="13059" width="17" style="5" customWidth="1"/>
    <col min="13060" max="13060" width="18.42578125" style="5" customWidth="1"/>
    <col min="13061" max="13061" width="14.28515625" style="5" customWidth="1"/>
    <col min="13062" max="13062" width="14.85546875" style="5" customWidth="1"/>
    <col min="13063" max="13063" width="38.5703125" style="5" customWidth="1"/>
    <col min="13064" max="13064" width="21.7109375" style="5" customWidth="1"/>
    <col min="13065" max="13067" width="9.140625" style="5"/>
    <col min="13068" max="13068" width="14.42578125" style="5" customWidth="1"/>
    <col min="13069" max="13310" width="9.140625" style="5"/>
    <col min="13311" max="13311" width="6.5703125" style="5" customWidth="1"/>
    <col min="13312" max="13312" width="26.7109375" style="5" customWidth="1"/>
    <col min="13313" max="13313" width="39.140625" style="5" customWidth="1"/>
    <col min="13314" max="13314" width="12" style="5" customWidth="1"/>
    <col min="13315" max="13315" width="17" style="5" customWidth="1"/>
    <col min="13316" max="13316" width="18.42578125" style="5" customWidth="1"/>
    <col min="13317" max="13317" width="14.28515625" style="5" customWidth="1"/>
    <col min="13318" max="13318" width="14.85546875" style="5" customWidth="1"/>
    <col min="13319" max="13319" width="38.5703125" style="5" customWidth="1"/>
    <col min="13320" max="13320" width="21.7109375" style="5" customWidth="1"/>
    <col min="13321" max="13323" width="9.140625" style="5"/>
    <col min="13324" max="13324" width="14.42578125" style="5" customWidth="1"/>
    <col min="13325" max="13566" width="9.140625" style="5"/>
    <col min="13567" max="13567" width="6.5703125" style="5" customWidth="1"/>
    <col min="13568" max="13568" width="26.7109375" style="5" customWidth="1"/>
    <col min="13569" max="13569" width="39.140625" style="5" customWidth="1"/>
    <col min="13570" max="13570" width="12" style="5" customWidth="1"/>
    <col min="13571" max="13571" width="17" style="5" customWidth="1"/>
    <col min="13572" max="13572" width="18.42578125" style="5" customWidth="1"/>
    <col min="13573" max="13573" width="14.28515625" style="5" customWidth="1"/>
    <col min="13574" max="13574" width="14.85546875" style="5" customWidth="1"/>
    <col min="13575" max="13575" width="38.5703125" style="5" customWidth="1"/>
    <col min="13576" max="13576" width="21.7109375" style="5" customWidth="1"/>
    <col min="13577" max="13579" width="9.140625" style="5"/>
    <col min="13580" max="13580" width="14.42578125" style="5" customWidth="1"/>
    <col min="13581" max="13822" width="9.140625" style="5"/>
    <col min="13823" max="13823" width="6.5703125" style="5" customWidth="1"/>
    <col min="13824" max="13824" width="26.7109375" style="5" customWidth="1"/>
    <col min="13825" max="13825" width="39.140625" style="5" customWidth="1"/>
    <col min="13826" max="13826" width="12" style="5" customWidth="1"/>
    <col min="13827" max="13827" width="17" style="5" customWidth="1"/>
    <col min="13828" max="13828" width="18.42578125" style="5" customWidth="1"/>
    <col min="13829" max="13829" width="14.28515625" style="5" customWidth="1"/>
    <col min="13830" max="13830" width="14.85546875" style="5" customWidth="1"/>
    <col min="13831" max="13831" width="38.5703125" style="5" customWidth="1"/>
    <col min="13832" max="13832" width="21.7109375" style="5" customWidth="1"/>
    <col min="13833" max="13835" width="9.140625" style="5"/>
    <col min="13836" max="13836" width="14.42578125" style="5" customWidth="1"/>
    <col min="13837" max="14078" width="9.140625" style="5"/>
    <col min="14079" max="14079" width="6.5703125" style="5" customWidth="1"/>
    <col min="14080" max="14080" width="26.7109375" style="5" customWidth="1"/>
    <col min="14081" max="14081" width="39.140625" style="5" customWidth="1"/>
    <col min="14082" max="14082" width="12" style="5" customWidth="1"/>
    <col min="14083" max="14083" width="17" style="5" customWidth="1"/>
    <col min="14084" max="14084" width="18.42578125" style="5" customWidth="1"/>
    <col min="14085" max="14085" width="14.28515625" style="5" customWidth="1"/>
    <col min="14086" max="14086" width="14.85546875" style="5" customWidth="1"/>
    <col min="14087" max="14087" width="38.5703125" style="5" customWidth="1"/>
    <col min="14088" max="14088" width="21.7109375" style="5" customWidth="1"/>
    <col min="14089" max="14091" width="9.140625" style="5"/>
    <col min="14092" max="14092" width="14.42578125" style="5" customWidth="1"/>
    <col min="14093" max="14334" width="9.140625" style="5"/>
    <col min="14335" max="14335" width="6.5703125" style="5" customWidth="1"/>
    <col min="14336" max="14336" width="26.7109375" style="5" customWidth="1"/>
    <col min="14337" max="14337" width="39.140625" style="5" customWidth="1"/>
    <col min="14338" max="14338" width="12" style="5" customWidth="1"/>
    <col min="14339" max="14339" width="17" style="5" customWidth="1"/>
    <col min="14340" max="14340" width="18.42578125" style="5" customWidth="1"/>
    <col min="14341" max="14341" width="14.28515625" style="5" customWidth="1"/>
    <col min="14342" max="14342" width="14.85546875" style="5" customWidth="1"/>
    <col min="14343" max="14343" width="38.5703125" style="5" customWidth="1"/>
    <col min="14344" max="14344" width="21.7109375" style="5" customWidth="1"/>
    <col min="14345" max="14347" width="9.140625" style="5"/>
    <col min="14348" max="14348" width="14.42578125" style="5" customWidth="1"/>
    <col min="14349" max="14590" width="9.140625" style="5"/>
    <col min="14591" max="14591" width="6.5703125" style="5" customWidth="1"/>
    <col min="14592" max="14592" width="26.7109375" style="5" customWidth="1"/>
    <col min="14593" max="14593" width="39.140625" style="5" customWidth="1"/>
    <col min="14594" max="14594" width="12" style="5" customWidth="1"/>
    <col min="14595" max="14595" width="17" style="5" customWidth="1"/>
    <col min="14596" max="14596" width="18.42578125" style="5" customWidth="1"/>
    <col min="14597" max="14597" width="14.28515625" style="5" customWidth="1"/>
    <col min="14598" max="14598" width="14.85546875" style="5" customWidth="1"/>
    <col min="14599" max="14599" width="38.5703125" style="5" customWidth="1"/>
    <col min="14600" max="14600" width="21.7109375" style="5" customWidth="1"/>
    <col min="14601" max="14603" width="9.140625" style="5"/>
    <col min="14604" max="14604" width="14.42578125" style="5" customWidth="1"/>
    <col min="14605" max="14846" width="9.140625" style="5"/>
    <col min="14847" max="14847" width="6.5703125" style="5" customWidth="1"/>
    <col min="14848" max="14848" width="26.7109375" style="5" customWidth="1"/>
    <col min="14849" max="14849" width="39.140625" style="5" customWidth="1"/>
    <col min="14850" max="14850" width="12" style="5" customWidth="1"/>
    <col min="14851" max="14851" width="17" style="5" customWidth="1"/>
    <col min="14852" max="14852" width="18.42578125" style="5" customWidth="1"/>
    <col min="14853" max="14853" width="14.28515625" style="5" customWidth="1"/>
    <col min="14854" max="14854" width="14.85546875" style="5" customWidth="1"/>
    <col min="14855" max="14855" width="38.5703125" style="5" customWidth="1"/>
    <col min="14856" max="14856" width="21.7109375" style="5" customWidth="1"/>
    <col min="14857" max="14859" width="9.140625" style="5"/>
    <col min="14860" max="14860" width="14.42578125" style="5" customWidth="1"/>
    <col min="14861" max="15102" width="9.140625" style="5"/>
    <col min="15103" max="15103" width="6.5703125" style="5" customWidth="1"/>
    <col min="15104" max="15104" width="26.7109375" style="5" customWidth="1"/>
    <col min="15105" max="15105" width="39.140625" style="5" customWidth="1"/>
    <col min="15106" max="15106" width="12" style="5" customWidth="1"/>
    <col min="15107" max="15107" width="17" style="5" customWidth="1"/>
    <col min="15108" max="15108" width="18.42578125" style="5" customWidth="1"/>
    <col min="15109" max="15109" width="14.28515625" style="5" customWidth="1"/>
    <col min="15110" max="15110" width="14.85546875" style="5" customWidth="1"/>
    <col min="15111" max="15111" width="38.5703125" style="5" customWidth="1"/>
    <col min="15112" max="15112" width="21.7109375" style="5" customWidth="1"/>
    <col min="15113" max="15115" width="9.140625" style="5"/>
    <col min="15116" max="15116" width="14.42578125" style="5" customWidth="1"/>
    <col min="15117" max="15358" width="9.140625" style="5"/>
    <col min="15359" max="15359" width="6.5703125" style="5" customWidth="1"/>
    <col min="15360" max="15360" width="26.7109375" style="5" customWidth="1"/>
    <col min="15361" max="15361" width="39.140625" style="5" customWidth="1"/>
    <col min="15362" max="15362" width="12" style="5" customWidth="1"/>
    <col min="15363" max="15363" width="17" style="5" customWidth="1"/>
    <col min="15364" max="15364" width="18.42578125" style="5" customWidth="1"/>
    <col min="15365" max="15365" width="14.28515625" style="5" customWidth="1"/>
    <col min="15366" max="15366" width="14.85546875" style="5" customWidth="1"/>
    <col min="15367" max="15367" width="38.5703125" style="5" customWidth="1"/>
    <col min="15368" max="15368" width="21.7109375" style="5" customWidth="1"/>
    <col min="15369" max="15371" width="9.140625" style="5"/>
    <col min="15372" max="15372" width="14.42578125" style="5" customWidth="1"/>
    <col min="15373" max="15614" width="9.140625" style="5"/>
    <col min="15615" max="15615" width="6.5703125" style="5" customWidth="1"/>
    <col min="15616" max="15616" width="26.7109375" style="5" customWidth="1"/>
    <col min="15617" max="15617" width="39.140625" style="5" customWidth="1"/>
    <col min="15618" max="15618" width="12" style="5" customWidth="1"/>
    <col min="15619" max="15619" width="17" style="5" customWidth="1"/>
    <col min="15620" max="15620" width="18.42578125" style="5" customWidth="1"/>
    <col min="15621" max="15621" width="14.28515625" style="5" customWidth="1"/>
    <col min="15622" max="15622" width="14.85546875" style="5" customWidth="1"/>
    <col min="15623" max="15623" width="38.5703125" style="5" customWidth="1"/>
    <col min="15624" max="15624" width="21.7109375" style="5" customWidth="1"/>
    <col min="15625" max="15627" width="9.140625" style="5"/>
    <col min="15628" max="15628" width="14.42578125" style="5" customWidth="1"/>
    <col min="15629" max="15870" width="9.140625" style="5"/>
    <col min="15871" max="15871" width="6.5703125" style="5" customWidth="1"/>
    <col min="15872" max="15872" width="26.7109375" style="5" customWidth="1"/>
    <col min="15873" max="15873" width="39.140625" style="5" customWidth="1"/>
    <col min="15874" max="15874" width="12" style="5" customWidth="1"/>
    <col min="15875" max="15875" width="17" style="5" customWidth="1"/>
    <col min="15876" max="15876" width="18.42578125" style="5" customWidth="1"/>
    <col min="15877" max="15877" width="14.28515625" style="5" customWidth="1"/>
    <col min="15878" max="15878" width="14.85546875" style="5" customWidth="1"/>
    <col min="15879" max="15879" width="38.5703125" style="5" customWidth="1"/>
    <col min="15880" max="15880" width="21.7109375" style="5" customWidth="1"/>
    <col min="15881" max="15883" width="9.140625" style="5"/>
    <col min="15884" max="15884" width="14.42578125" style="5" customWidth="1"/>
    <col min="15885" max="16126" width="9.140625" style="5"/>
    <col min="16127" max="16127" width="6.5703125" style="5" customWidth="1"/>
    <col min="16128" max="16128" width="26.7109375" style="5" customWidth="1"/>
    <col min="16129" max="16129" width="39.140625" style="5" customWidth="1"/>
    <col min="16130" max="16130" width="12" style="5" customWidth="1"/>
    <col min="16131" max="16131" width="17" style="5" customWidth="1"/>
    <col min="16132" max="16132" width="18.42578125" style="5" customWidth="1"/>
    <col min="16133" max="16133" width="14.28515625" style="5" customWidth="1"/>
    <col min="16134" max="16134" width="14.85546875" style="5" customWidth="1"/>
    <col min="16135" max="16135" width="38.5703125" style="5" customWidth="1"/>
    <col min="16136" max="16136" width="21.7109375" style="5" customWidth="1"/>
    <col min="16137" max="16139" width="9.140625" style="5"/>
    <col min="16140" max="16140" width="14.42578125" style="5" customWidth="1"/>
    <col min="16141" max="16384" width="9.140625" style="5"/>
  </cols>
  <sheetData>
    <row r="1" spans="1:15" x14ac:dyDescent="0.2">
      <c r="F1" s="168" t="s">
        <v>0</v>
      </c>
      <c r="G1" s="168"/>
      <c r="H1" s="168"/>
      <c r="I1" s="168"/>
      <c r="O1" s="5"/>
    </row>
    <row r="2" spans="1:15" ht="27" customHeight="1" x14ac:dyDescent="0.2">
      <c r="B2" s="169" t="s">
        <v>446</v>
      </c>
      <c r="C2" s="169"/>
      <c r="D2" s="169"/>
      <c r="E2" s="169"/>
      <c r="F2" s="169"/>
      <c r="G2" s="169"/>
      <c r="H2" s="169"/>
      <c r="I2" s="169"/>
      <c r="O2" s="5"/>
    </row>
    <row r="3" spans="1:15" x14ac:dyDescent="0.2">
      <c r="I3" s="7"/>
      <c r="O3" s="5"/>
    </row>
    <row r="4" spans="1:15" x14ac:dyDescent="0.2">
      <c r="A4" s="7"/>
      <c r="B4" s="7"/>
      <c r="C4" s="7"/>
      <c r="D4" s="8"/>
      <c r="E4" s="170" t="s">
        <v>1</v>
      </c>
      <c r="F4" s="170"/>
      <c r="G4" s="171" t="s">
        <v>2</v>
      </c>
      <c r="H4" s="171"/>
      <c r="I4" s="172" t="s">
        <v>3</v>
      </c>
      <c r="O4" s="5"/>
    </row>
    <row r="5" spans="1:15" ht="61.5" customHeight="1" x14ac:dyDescent="0.2">
      <c r="A5" s="166" t="s">
        <v>4</v>
      </c>
      <c r="B5" s="166"/>
      <c r="C5" s="174" t="s">
        <v>5</v>
      </c>
      <c r="D5" s="174"/>
      <c r="E5" s="174"/>
      <c r="F5" s="174"/>
      <c r="G5" s="9"/>
      <c r="H5" s="9"/>
      <c r="I5" s="173"/>
      <c r="K5" s="10"/>
      <c r="L5" s="10"/>
      <c r="O5" s="5"/>
    </row>
    <row r="6" spans="1:15" ht="31.5" customHeight="1" x14ac:dyDescent="0.2">
      <c r="A6" s="11" t="s">
        <v>6</v>
      </c>
      <c r="B6" s="12" t="s">
        <v>7</v>
      </c>
      <c r="C6" s="12" t="s">
        <v>8</v>
      </c>
      <c r="D6" s="11" t="s">
        <v>9</v>
      </c>
      <c r="E6" s="12" t="s">
        <v>10</v>
      </c>
      <c r="F6" s="12" t="s">
        <v>11</v>
      </c>
      <c r="G6" s="12" t="s">
        <v>10</v>
      </c>
      <c r="H6" s="12" t="s">
        <v>11</v>
      </c>
      <c r="I6" s="175">
        <f>SUM(H7/G7+H8/G8+H9/G9+H10/G10+H11/G11+H12/G12)/6/(H16/G16)*100</f>
        <v>114.24032092020093</v>
      </c>
      <c r="O6" s="5"/>
    </row>
    <row r="7" spans="1:15" ht="42" customHeight="1" x14ac:dyDescent="0.2">
      <c r="A7" s="179" t="s">
        <v>12</v>
      </c>
      <c r="B7" s="172" t="s">
        <v>13</v>
      </c>
      <c r="C7" s="13" t="s">
        <v>348</v>
      </c>
      <c r="D7" s="14" t="s">
        <v>22</v>
      </c>
      <c r="E7" s="133"/>
      <c r="F7" s="133"/>
      <c r="G7" s="133">
        <v>100</v>
      </c>
      <c r="H7" s="133">
        <v>100</v>
      </c>
      <c r="I7" s="176"/>
      <c r="O7" s="5"/>
    </row>
    <row r="8" spans="1:15" ht="52.5" customHeight="1" x14ac:dyDescent="0.2">
      <c r="A8" s="180"/>
      <c r="B8" s="178"/>
      <c r="C8" s="13" t="s">
        <v>349</v>
      </c>
      <c r="D8" s="14" t="s">
        <v>26</v>
      </c>
      <c r="E8" s="133"/>
      <c r="F8" s="133"/>
      <c r="G8" s="133">
        <v>2</v>
      </c>
      <c r="H8" s="133">
        <v>2</v>
      </c>
      <c r="I8" s="176"/>
      <c r="O8" s="5"/>
    </row>
    <row r="9" spans="1:15" ht="54" customHeight="1" x14ac:dyDescent="0.2">
      <c r="A9" s="180"/>
      <c r="B9" s="178"/>
      <c r="C9" s="13" t="s">
        <v>350</v>
      </c>
      <c r="D9" s="14" t="s">
        <v>22</v>
      </c>
      <c r="E9" s="133"/>
      <c r="F9" s="133"/>
      <c r="G9" s="133">
        <v>100</v>
      </c>
      <c r="H9" s="133">
        <v>100</v>
      </c>
      <c r="I9" s="176"/>
      <c r="O9" s="5"/>
    </row>
    <row r="10" spans="1:15" ht="39.75" customHeight="1" x14ac:dyDescent="0.2">
      <c r="A10" s="180"/>
      <c r="B10" s="178"/>
      <c r="C10" s="13" t="s">
        <v>351</v>
      </c>
      <c r="D10" s="14" t="s">
        <v>26</v>
      </c>
      <c r="E10" s="133"/>
      <c r="F10" s="133"/>
      <c r="G10" s="133">
        <v>14</v>
      </c>
      <c r="H10" s="133">
        <v>18</v>
      </c>
      <c r="I10" s="176"/>
      <c r="O10" s="5"/>
    </row>
    <row r="11" spans="1:15" ht="38.25" customHeight="1" x14ac:dyDescent="0.2">
      <c r="A11" s="180"/>
      <c r="B11" s="178"/>
      <c r="C11" s="13" t="s">
        <v>352</v>
      </c>
      <c r="D11" s="14" t="s">
        <v>26</v>
      </c>
      <c r="E11" s="133"/>
      <c r="F11" s="133"/>
      <c r="G11" s="133">
        <v>16</v>
      </c>
      <c r="H11" s="133">
        <v>24</v>
      </c>
      <c r="I11" s="176"/>
      <c r="O11" s="5"/>
    </row>
    <row r="12" spans="1:15" ht="106.5" customHeight="1" x14ac:dyDescent="0.2">
      <c r="A12" s="180"/>
      <c r="B12" s="178"/>
      <c r="C12" s="142" t="s">
        <v>353</v>
      </c>
      <c r="D12" s="14" t="s">
        <v>26</v>
      </c>
      <c r="E12" s="133"/>
      <c r="F12" s="133"/>
      <c r="G12" s="133">
        <v>160</v>
      </c>
      <c r="H12" s="133">
        <v>163</v>
      </c>
      <c r="I12" s="176"/>
      <c r="O12" s="5"/>
    </row>
    <row r="13" spans="1:15" ht="52.5" customHeight="1" x14ac:dyDescent="0.2">
      <c r="A13" s="180"/>
      <c r="B13" s="178"/>
      <c r="C13" s="13" t="s">
        <v>354</v>
      </c>
      <c r="D13" s="14" t="s">
        <v>14</v>
      </c>
      <c r="E13" s="14"/>
      <c r="F13" s="14"/>
      <c r="G13" s="14">
        <v>1.1000000000000001</v>
      </c>
      <c r="H13" s="14">
        <v>0</v>
      </c>
      <c r="I13" s="176"/>
      <c r="J13" s="161"/>
      <c r="K13" s="162"/>
      <c r="L13" s="162"/>
      <c r="M13" s="162"/>
      <c r="N13" s="162"/>
      <c r="O13" s="5"/>
    </row>
    <row r="14" spans="1:15" ht="51" customHeight="1" x14ac:dyDescent="0.2">
      <c r="A14" s="180"/>
      <c r="B14" s="178"/>
      <c r="C14" s="13" t="s">
        <v>355</v>
      </c>
      <c r="D14" s="14" t="s">
        <v>14</v>
      </c>
      <c r="E14" s="14"/>
      <c r="F14" s="14"/>
      <c r="G14" s="14">
        <v>0.01</v>
      </c>
      <c r="H14" s="14">
        <v>0</v>
      </c>
      <c r="I14" s="176"/>
      <c r="J14" s="161"/>
      <c r="K14" s="162"/>
      <c r="L14" s="162"/>
      <c r="M14" s="162"/>
      <c r="N14" s="162"/>
      <c r="O14" s="5"/>
    </row>
    <row r="15" spans="1:15" ht="65.25" customHeight="1" x14ac:dyDescent="0.2">
      <c r="A15" s="180"/>
      <c r="B15" s="178"/>
      <c r="C15" s="13" t="s">
        <v>356</v>
      </c>
      <c r="D15" s="14" t="s">
        <v>15</v>
      </c>
      <c r="E15" s="14"/>
      <c r="F15" s="14"/>
      <c r="G15" s="14">
        <v>45</v>
      </c>
      <c r="H15" s="14">
        <v>0</v>
      </c>
      <c r="I15" s="176"/>
      <c r="J15" s="161"/>
      <c r="O15" s="5"/>
    </row>
    <row r="16" spans="1:15" x14ac:dyDescent="0.2">
      <c r="A16" s="180"/>
      <c r="B16" s="178"/>
      <c r="C16" s="103" t="s">
        <v>16</v>
      </c>
      <c r="D16" s="131" t="s">
        <v>17</v>
      </c>
      <c r="E16" s="15">
        <f>E17</f>
        <v>488.74900000000002</v>
      </c>
      <c r="F16" s="15">
        <f>F17</f>
        <v>485.18700000000001</v>
      </c>
      <c r="G16" s="15">
        <v>488.74900000000002</v>
      </c>
      <c r="H16" s="15">
        <v>485.18700000000001</v>
      </c>
      <c r="I16" s="176"/>
      <c r="J16" s="161"/>
      <c r="O16" s="5"/>
    </row>
    <row r="17" spans="1:15" ht="15.75" customHeight="1" x14ac:dyDescent="0.2">
      <c r="A17" s="181"/>
      <c r="B17" s="173"/>
      <c r="C17" s="13" t="s">
        <v>18</v>
      </c>
      <c r="D17" s="133" t="s">
        <v>17</v>
      </c>
      <c r="E17" s="15">
        <v>488.74900000000002</v>
      </c>
      <c r="F17" s="15">
        <v>485.18700000000001</v>
      </c>
      <c r="G17" s="15">
        <v>488.74900000000002</v>
      </c>
      <c r="H17" s="15">
        <v>485.18700000000001</v>
      </c>
      <c r="I17" s="177"/>
      <c r="J17" s="161"/>
      <c r="O17" s="5"/>
    </row>
    <row r="18" spans="1:15" ht="24.75" customHeight="1" x14ac:dyDescent="0.2">
      <c r="A18" s="163" t="s">
        <v>19</v>
      </c>
      <c r="B18" s="166" t="s">
        <v>20</v>
      </c>
      <c r="C18" s="13" t="s">
        <v>21</v>
      </c>
      <c r="D18" s="133" t="s">
        <v>22</v>
      </c>
      <c r="E18" s="16"/>
      <c r="F18" s="17"/>
      <c r="G18" s="14">
        <v>71.5</v>
      </c>
      <c r="H18" s="14">
        <v>66.8</v>
      </c>
      <c r="I18" s="167">
        <f>((H18/G18+G19/H19+H20/G20+H21/G21)/4)/(H22/G22)*100</f>
        <v>188.40566296448648</v>
      </c>
      <c r="J18" s="18"/>
      <c r="O18" s="5"/>
    </row>
    <row r="19" spans="1:15" ht="26.25" customHeight="1" x14ac:dyDescent="0.2">
      <c r="A19" s="164"/>
      <c r="B19" s="166"/>
      <c r="C19" s="13" t="s">
        <v>23</v>
      </c>
      <c r="D19" s="133" t="s">
        <v>22</v>
      </c>
      <c r="E19" s="16"/>
      <c r="F19" s="17"/>
      <c r="G19" s="14">
        <v>28.6</v>
      </c>
      <c r="H19" s="14">
        <v>11.22</v>
      </c>
      <c r="I19" s="167"/>
      <c r="O19" s="5"/>
    </row>
    <row r="20" spans="1:15" ht="49.5" customHeight="1" x14ac:dyDescent="0.2">
      <c r="A20" s="164"/>
      <c r="B20" s="166"/>
      <c r="C20" s="13" t="s">
        <v>24</v>
      </c>
      <c r="D20" s="133" t="s">
        <v>14</v>
      </c>
      <c r="E20" s="16"/>
      <c r="F20" s="17"/>
      <c r="G20" s="14">
        <v>10</v>
      </c>
      <c r="H20" s="14">
        <v>27</v>
      </c>
      <c r="I20" s="167"/>
      <c r="O20" s="5"/>
    </row>
    <row r="21" spans="1:15" ht="51" customHeight="1" x14ac:dyDescent="0.2">
      <c r="A21" s="164"/>
      <c r="B21" s="166"/>
      <c r="C21" s="13" t="s">
        <v>25</v>
      </c>
      <c r="D21" s="133" t="s">
        <v>26</v>
      </c>
      <c r="E21" s="16"/>
      <c r="F21" s="17"/>
      <c r="G21" s="14">
        <v>17</v>
      </c>
      <c r="H21" s="14">
        <v>23</v>
      </c>
      <c r="I21" s="167"/>
      <c r="O21" s="5"/>
    </row>
    <row r="22" spans="1:15" ht="12.75" customHeight="1" x14ac:dyDescent="0.2">
      <c r="A22" s="164"/>
      <c r="B22" s="166"/>
      <c r="C22" s="103" t="s">
        <v>16</v>
      </c>
      <c r="D22" s="131" t="s">
        <v>17</v>
      </c>
      <c r="E22" s="122">
        <f>E23+E24</f>
        <v>400</v>
      </c>
      <c r="F22" s="122">
        <f>F23+F24</f>
        <v>400</v>
      </c>
      <c r="G22" s="143">
        <f>G23+G24</f>
        <v>400</v>
      </c>
      <c r="H22" s="143">
        <f>H23+H24</f>
        <v>400</v>
      </c>
      <c r="I22" s="167"/>
      <c r="O22" s="5"/>
    </row>
    <row r="23" spans="1:15" x14ac:dyDescent="0.2">
      <c r="A23" s="164"/>
      <c r="B23" s="166"/>
      <c r="C23" s="13" t="s">
        <v>27</v>
      </c>
      <c r="D23" s="133" t="s">
        <v>17</v>
      </c>
      <c r="E23" s="19">
        <v>0</v>
      </c>
      <c r="F23" s="19">
        <v>0</v>
      </c>
      <c r="G23" s="19">
        <v>0</v>
      </c>
      <c r="H23" s="19">
        <v>0</v>
      </c>
      <c r="I23" s="167"/>
      <c r="K23" s="5"/>
      <c r="L23" s="5"/>
      <c r="M23" s="5"/>
      <c r="N23" s="5"/>
      <c r="O23" s="5"/>
    </row>
    <row r="24" spans="1:15" x14ac:dyDescent="0.2">
      <c r="A24" s="165"/>
      <c r="B24" s="166"/>
      <c r="C24" s="13" t="s">
        <v>18</v>
      </c>
      <c r="D24" s="133" t="s">
        <v>17</v>
      </c>
      <c r="E24" s="122">
        <v>400</v>
      </c>
      <c r="F24" s="122">
        <v>400</v>
      </c>
      <c r="G24" s="122">
        <v>400</v>
      </c>
      <c r="H24" s="122">
        <v>400</v>
      </c>
      <c r="I24" s="167"/>
      <c r="K24" s="5"/>
      <c r="L24" s="5"/>
      <c r="M24" s="5"/>
      <c r="N24" s="5"/>
      <c r="O24" s="5"/>
    </row>
    <row r="25" spans="1:15" ht="57" customHeight="1" x14ac:dyDescent="0.2">
      <c r="A25" s="179" t="s">
        <v>28</v>
      </c>
      <c r="B25" s="166" t="s">
        <v>29</v>
      </c>
      <c r="C25" s="20" t="s">
        <v>292</v>
      </c>
      <c r="D25" s="133" t="s">
        <v>22</v>
      </c>
      <c r="E25" s="133"/>
      <c r="F25" s="133"/>
      <c r="G25" s="21">
        <v>20</v>
      </c>
      <c r="H25" s="21">
        <v>12</v>
      </c>
      <c r="I25" s="182">
        <f>((G25/H25+H26/G26+G27/H27+H28/G28)/4)/(H29/G29)*100</f>
        <v>132.64652014652017</v>
      </c>
      <c r="J25" s="22"/>
      <c r="K25" s="5"/>
      <c r="L25" s="5"/>
      <c r="M25" s="5"/>
      <c r="N25" s="5"/>
      <c r="O25" s="5"/>
    </row>
    <row r="26" spans="1:15" ht="72.75" customHeight="1" x14ac:dyDescent="0.2">
      <c r="A26" s="180"/>
      <c r="B26" s="166"/>
      <c r="C26" s="20" t="s">
        <v>293</v>
      </c>
      <c r="D26" s="133" t="s">
        <v>14</v>
      </c>
      <c r="E26" s="133"/>
      <c r="F26" s="133"/>
      <c r="G26" s="14">
        <v>15</v>
      </c>
      <c r="H26" s="14">
        <v>20</v>
      </c>
      <c r="I26" s="182"/>
      <c r="J26" s="23"/>
      <c r="K26" s="5"/>
      <c r="L26" s="5"/>
      <c r="M26" s="5"/>
      <c r="N26" s="5"/>
      <c r="O26" s="5"/>
    </row>
    <row r="27" spans="1:15" ht="72.75" customHeight="1" x14ac:dyDescent="0.2">
      <c r="A27" s="180"/>
      <c r="B27" s="166"/>
      <c r="C27" s="20" t="s">
        <v>294</v>
      </c>
      <c r="D27" s="133" t="s">
        <v>26</v>
      </c>
      <c r="E27" s="133"/>
      <c r="F27" s="133"/>
      <c r="G27" s="14">
        <v>50</v>
      </c>
      <c r="H27" s="14">
        <v>42</v>
      </c>
      <c r="I27" s="182"/>
      <c r="K27" s="5"/>
      <c r="L27" s="5"/>
      <c r="M27" s="5"/>
      <c r="N27" s="5"/>
      <c r="O27" s="5"/>
    </row>
    <row r="28" spans="1:15" ht="89.25" x14ac:dyDescent="0.2">
      <c r="A28" s="180"/>
      <c r="B28" s="166"/>
      <c r="C28" s="24" t="s">
        <v>295</v>
      </c>
      <c r="D28" s="133" t="s">
        <v>26</v>
      </c>
      <c r="E28" s="16"/>
      <c r="F28" s="17"/>
      <c r="G28" s="14">
        <v>2.6</v>
      </c>
      <c r="H28" s="14">
        <v>2.9</v>
      </c>
      <c r="I28" s="182"/>
      <c r="K28" s="5"/>
      <c r="L28" s="5"/>
      <c r="M28" s="5"/>
      <c r="N28" s="5"/>
      <c r="O28" s="5"/>
    </row>
    <row r="29" spans="1:15" x14ac:dyDescent="0.2">
      <c r="A29" s="186"/>
      <c r="B29" s="166"/>
      <c r="C29" s="103" t="s">
        <v>30</v>
      </c>
      <c r="D29" s="131" t="s">
        <v>17</v>
      </c>
      <c r="E29" s="15">
        <f>E30</f>
        <v>54.847360000000002</v>
      </c>
      <c r="F29" s="15">
        <f>F30</f>
        <v>54.847360000000002</v>
      </c>
      <c r="G29" s="15">
        <f>G30</f>
        <v>54.847360000000002</v>
      </c>
      <c r="H29" s="15">
        <f>H30</f>
        <v>54.847360000000002</v>
      </c>
      <c r="I29" s="182"/>
      <c r="K29" s="5"/>
      <c r="L29" s="5"/>
      <c r="M29" s="5"/>
      <c r="N29" s="5"/>
      <c r="O29" s="5"/>
    </row>
    <row r="30" spans="1:15" x14ac:dyDescent="0.2">
      <c r="A30" s="187"/>
      <c r="B30" s="166"/>
      <c r="C30" s="13" t="s">
        <v>18</v>
      </c>
      <c r="D30" s="133" t="s">
        <v>17</v>
      </c>
      <c r="E30" s="15">
        <v>54.847360000000002</v>
      </c>
      <c r="F30" s="15">
        <v>54.847360000000002</v>
      </c>
      <c r="G30" s="15">
        <v>54.847360000000002</v>
      </c>
      <c r="H30" s="15">
        <v>54.847360000000002</v>
      </c>
      <c r="I30" s="182"/>
      <c r="K30" s="5"/>
      <c r="L30" s="5"/>
      <c r="M30" s="5"/>
      <c r="N30" s="5"/>
      <c r="O30" s="5"/>
    </row>
    <row r="31" spans="1:15" ht="27" customHeight="1" x14ac:dyDescent="0.2">
      <c r="A31" s="179" t="s">
        <v>31</v>
      </c>
      <c r="B31" s="166" t="s">
        <v>300</v>
      </c>
      <c r="C31" s="13" t="s">
        <v>301</v>
      </c>
      <c r="D31" s="133" t="s">
        <v>26</v>
      </c>
      <c r="E31" s="16"/>
      <c r="F31" s="25"/>
      <c r="G31" s="132">
        <v>0</v>
      </c>
      <c r="H31" s="132">
        <v>0</v>
      </c>
      <c r="I31" s="182">
        <f>((H33/G33+H34/G34)/2)/(H35/G35)*100</f>
        <v>101.34554552632042</v>
      </c>
      <c r="J31" s="162"/>
      <c r="K31" s="5"/>
      <c r="L31" s="5"/>
      <c r="M31" s="5"/>
      <c r="N31" s="5"/>
      <c r="O31" s="5"/>
    </row>
    <row r="32" spans="1:15" ht="38.25" x14ac:dyDescent="0.2">
      <c r="A32" s="180"/>
      <c r="B32" s="166"/>
      <c r="C32" s="13" t="s">
        <v>32</v>
      </c>
      <c r="D32" s="133" t="s">
        <v>26</v>
      </c>
      <c r="E32" s="17"/>
      <c r="F32" s="16"/>
      <c r="G32" s="132">
        <v>0</v>
      </c>
      <c r="H32" s="132">
        <v>0</v>
      </c>
      <c r="I32" s="182"/>
      <c r="J32" s="162"/>
      <c r="K32" s="5"/>
      <c r="L32" s="5"/>
      <c r="M32" s="5"/>
      <c r="N32" s="5"/>
      <c r="O32" s="5"/>
    </row>
    <row r="33" spans="1:15" ht="51" x14ac:dyDescent="0.2">
      <c r="A33" s="180"/>
      <c r="B33" s="166"/>
      <c r="C33" s="13" t="s">
        <v>302</v>
      </c>
      <c r="D33" s="133" t="s">
        <v>26</v>
      </c>
      <c r="E33" s="17"/>
      <c r="F33" s="17"/>
      <c r="G33" s="26">
        <v>2</v>
      </c>
      <c r="H33" s="26">
        <v>2</v>
      </c>
      <c r="I33" s="182"/>
      <c r="J33" s="162"/>
      <c r="K33" s="5"/>
      <c r="L33" s="5"/>
      <c r="M33" s="5"/>
      <c r="N33" s="5"/>
      <c r="O33" s="5"/>
    </row>
    <row r="34" spans="1:15" ht="38.25" x14ac:dyDescent="0.2">
      <c r="A34" s="180"/>
      <c r="B34" s="166"/>
      <c r="C34" s="13" t="s">
        <v>33</v>
      </c>
      <c r="D34" s="133" t="s">
        <v>26</v>
      </c>
      <c r="E34" s="17"/>
      <c r="F34" s="17"/>
      <c r="G34" s="26">
        <v>7</v>
      </c>
      <c r="H34" s="26">
        <v>7</v>
      </c>
      <c r="I34" s="182"/>
      <c r="J34" s="162"/>
      <c r="K34" s="5"/>
      <c r="L34" s="5"/>
      <c r="M34" s="5"/>
      <c r="N34" s="5"/>
      <c r="O34" s="5"/>
    </row>
    <row r="35" spans="1:15" x14ac:dyDescent="0.2">
      <c r="A35" s="180"/>
      <c r="B35" s="166"/>
      <c r="C35" s="103" t="s">
        <v>16</v>
      </c>
      <c r="D35" s="131" t="s">
        <v>17</v>
      </c>
      <c r="E35" s="122">
        <f>E36</f>
        <v>930.19334000000003</v>
      </c>
      <c r="F35" s="122">
        <f>F36</f>
        <v>917.84334000000001</v>
      </c>
      <c r="G35" s="122">
        <v>930.19334000000003</v>
      </c>
      <c r="H35" s="122">
        <v>917.84334000000001</v>
      </c>
      <c r="I35" s="182"/>
      <c r="J35" s="162"/>
      <c r="K35" s="5"/>
      <c r="L35" s="5"/>
      <c r="M35" s="5"/>
      <c r="N35" s="5"/>
      <c r="O35" s="5"/>
    </row>
    <row r="36" spans="1:15" x14ac:dyDescent="0.2">
      <c r="A36" s="181"/>
      <c r="B36" s="166"/>
      <c r="C36" s="13" t="s">
        <v>18</v>
      </c>
      <c r="D36" s="133" t="s">
        <v>17</v>
      </c>
      <c r="E36" s="122">
        <v>930.19334000000003</v>
      </c>
      <c r="F36" s="122">
        <v>917.84334000000001</v>
      </c>
      <c r="G36" s="122">
        <v>930.19334000000003</v>
      </c>
      <c r="H36" s="122">
        <v>917.84334000000001</v>
      </c>
      <c r="I36" s="182"/>
      <c r="J36" s="162"/>
      <c r="K36" s="5"/>
      <c r="L36" s="5"/>
      <c r="M36" s="5"/>
      <c r="N36" s="5"/>
      <c r="O36" s="5"/>
    </row>
    <row r="37" spans="1:15" ht="72.75" customHeight="1" x14ac:dyDescent="0.2">
      <c r="A37" s="180">
        <v>5</v>
      </c>
      <c r="B37" s="166" t="s">
        <v>360</v>
      </c>
      <c r="C37" s="27" t="s">
        <v>359</v>
      </c>
      <c r="D37" s="133" t="s">
        <v>35</v>
      </c>
      <c r="E37" s="107"/>
      <c r="F37" s="107"/>
      <c r="G37" s="26">
        <v>11</v>
      </c>
      <c r="H37" s="26">
        <v>12</v>
      </c>
      <c r="I37" s="183">
        <f>((H37/G37)/1)/(H38/G38)*100</f>
        <v>109.38285850218956</v>
      </c>
      <c r="J37" s="128"/>
      <c r="K37" s="5"/>
      <c r="L37" s="5"/>
      <c r="M37" s="5"/>
      <c r="N37" s="5"/>
      <c r="O37" s="5"/>
    </row>
    <row r="38" spans="1:15" x14ac:dyDescent="0.2">
      <c r="A38" s="180"/>
      <c r="B38" s="166"/>
      <c r="C38" s="28" t="s">
        <v>16</v>
      </c>
      <c r="D38" s="29" t="s">
        <v>17</v>
      </c>
      <c r="E38" s="15">
        <f>E41+E40+E39</f>
        <v>12225.674999999999</v>
      </c>
      <c r="F38" s="15">
        <f>F39+F40+F41</f>
        <v>12193.04394</v>
      </c>
      <c r="G38" s="15">
        <f>G39+G40+G41</f>
        <v>12225.674999999999</v>
      </c>
      <c r="H38" s="15">
        <f>H39+H40+H41</f>
        <v>12193.04394</v>
      </c>
      <c r="I38" s="184"/>
      <c r="J38" s="30"/>
      <c r="K38" s="5"/>
      <c r="L38" s="5"/>
      <c r="M38" s="5"/>
      <c r="N38" s="5"/>
      <c r="O38" s="5"/>
    </row>
    <row r="39" spans="1:15" x14ac:dyDescent="0.2">
      <c r="A39" s="180"/>
      <c r="B39" s="166"/>
      <c r="C39" s="31" t="s">
        <v>36</v>
      </c>
      <c r="D39" s="32" t="s">
        <v>17</v>
      </c>
      <c r="E39" s="15">
        <v>1051.8768500000001</v>
      </c>
      <c r="F39" s="15">
        <v>1048.81602</v>
      </c>
      <c r="G39" s="15">
        <v>1051.8768500000001</v>
      </c>
      <c r="H39" s="15">
        <v>1048.81602</v>
      </c>
      <c r="I39" s="184"/>
      <c r="J39" s="30"/>
      <c r="K39" s="5"/>
      <c r="L39" s="5"/>
      <c r="M39" s="5"/>
      <c r="N39" s="5"/>
      <c r="O39" s="5"/>
    </row>
    <row r="40" spans="1:15" x14ac:dyDescent="0.2">
      <c r="A40" s="180"/>
      <c r="B40" s="166"/>
      <c r="C40" s="31" t="s">
        <v>27</v>
      </c>
      <c r="D40" s="32" t="s">
        <v>17</v>
      </c>
      <c r="E40" s="15">
        <v>7191.3124799999996</v>
      </c>
      <c r="F40" s="15">
        <v>7173.3307999999997</v>
      </c>
      <c r="G40" s="15">
        <v>7191.3124799999996</v>
      </c>
      <c r="H40" s="15">
        <v>7173.3307699999996</v>
      </c>
      <c r="I40" s="184"/>
      <c r="J40" s="30"/>
      <c r="K40" s="5"/>
      <c r="L40" s="5"/>
      <c r="M40" s="5"/>
      <c r="N40" s="5"/>
      <c r="O40" s="5"/>
    </row>
    <row r="41" spans="1:15" x14ac:dyDescent="0.2">
      <c r="A41" s="180"/>
      <c r="B41" s="166"/>
      <c r="C41" s="31" t="s">
        <v>18</v>
      </c>
      <c r="D41" s="32" t="s">
        <v>17</v>
      </c>
      <c r="E41" s="15">
        <v>3982.48567</v>
      </c>
      <c r="F41" s="15">
        <v>3970.8971200000001</v>
      </c>
      <c r="G41" s="15">
        <v>3982.48567</v>
      </c>
      <c r="H41" s="15">
        <v>3970.8971499999998</v>
      </c>
      <c r="I41" s="184"/>
      <c r="J41" s="30"/>
      <c r="K41" s="5"/>
      <c r="L41" s="5"/>
      <c r="M41" s="5"/>
      <c r="N41" s="5"/>
      <c r="O41" s="5"/>
    </row>
    <row r="42" spans="1:15" x14ac:dyDescent="0.2">
      <c r="A42" s="181"/>
      <c r="B42" s="166"/>
      <c r="C42" s="31" t="s">
        <v>52</v>
      </c>
      <c r="D42" s="32" t="s">
        <v>17</v>
      </c>
      <c r="E42" s="19"/>
      <c r="F42" s="19"/>
      <c r="G42" s="15" t="s">
        <v>447</v>
      </c>
      <c r="H42" s="15" t="s">
        <v>448</v>
      </c>
      <c r="I42" s="185"/>
      <c r="J42" s="5"/>
      <c r="K42" s="155" t="s">
        <v>449</v>
      </c>
      <c r="L42" s="83"/>
      <c r="M42" s="5"/>
      <c r="N42" s="5"/>
      <c r="O42" s="5"/>
    </row>
    <row r="43" spans="1:15" ht="66.75" customHeight="1" x14ac:dyDescent="0.2">
      <c r="A43" s="179" t="s">
        <v>37</v>
      </c>
      <c r="B43" s="166" t="s">
        <v>417</v>
      </c>
      <c r="C43" s="27" t="s">
        <v>357</v>
      </c>
      <c r="D43" s="133" t="s">
        <v>154</v>
      </c>
      <c r="E43" s="133"/>
      <c r="F43" s="133"/>
      <c r="G43" s="132">
        <v>2317.3000000000002</v>
      </c>
      <c r="H43" s="132">
        <v>2308.9</v>
      </c>
      <c r="I43" s="182">
        <f>((H43/G43+H44/G44)/2)/(H45/G45)*100</f>
        <v>173.67877398462838</v>
      </c>
      <c r="J43" s="10"/>
      <c r="K43" s="5"/>
      <c r="L43" s="5"/>
      <c r="M43" s="5"/>
      <c r="N43" s="5"/>
      <c r="O43" s="5"/>
    </row>
    <row r="44" spans="1:15" ht="56.25" customHeight="1" x14ac:dyDescent="0.2">
      <c r="A44" s="180"/>
      <c r="B44" s="166"/>
      <c r="C44" s="27" t="s">
        <v>358</v>
      </c>
      <c r="D44" s="133" t="s">
        <v>14</v>
      </c>
      <c r="E44" s="16"/>
      <c r="F44" s="16"/>
      <c r="G44" s="26">
        <v>108</v>
      </c>
      <c r="H44" s="26">
        <v>103</v>
      </c>
      <c r="I44" s="182"/>
      <c r="J44" s="33"/>
      <c r="K44" s="5"/>
      <c r="L44" s="5"/>
      <c r="M44" s="5"/>
      <c r="N44" s="5"/>
      <c r="O44" s="5"/>
    </row>
    <row r="45" spans="1:15" ht="31.5" customHeight="1" x14ac:dyDescent="0.2">
      <c r="A45" s="180"/>
      <c r="B45" s="166"/>
      <c r="C45" s="34" t="s">
        <v>38</v>
      </c>
      <c r="D45" s="131" t="s">
        <v>17</v>
      </c>
      <c r="E45" s="15">
        <f>E48+E47+E46</f>
        <v>228336.07586000001</v>
      </c>
      <c r="F45" s="15">
        <f>F48+F47+F46</f>
        <v>130966.2218</v>
      </c>
      <c r="G45" s="15">
        <v>228336.07586000001</v>
      </c>
      <c r="H45" s="15">
        <v>128188.76179999999</v>
      </c>
      <c r="I45" s="182"/>
      <c r="J45" s="33"/>
      <c r="K45" s="5"/>
      <c r="L45" s="5"/>
      <c r="M45" s="5"/>
      <c r="N45" s="5"/>
      <c r="O45" s="5"/>
    </row>
    <row r="46" spans="1:15" ht="16.5" customHeight="1" x14ac:dyDescent="0.2">
      <c r="A46" s="180"/>
      <c r="B46" s="166"/>
      <c r="C46" s="35" t="s">
        <v>36</v>
      </c>
      <c r="D46" s="32" t="s">
        <v>17</v>
      </c>
      <c r="E46" s="19">
        <v>0</v>
      </c>
      <c r="F46" s="19">
        <v>0</v>
      </c>
      <c r="G46" s="19">
        <v>0</v>
      </c>
      <c r="H46" s="19">
        <v>0</v>
      </c>
      <c r="I46" s="182"/>
      <c r="J46" s="33"/>
      <c r="K46" s="5"/>
      <c r="L46" s="5"/>
      <c r="M46" s="5"/>
      <c r="N46" s="5"/>
      <c r="O46" s="5"/>
    </row>
    <row r="47" spans="1:15" ht="14.25" customHeight="1" x14ac:dyDescent="0.2">
      <c r="A47" s="180"/>
      <c r="B47" s="166"/>
      <c r="C47" s="35" t="s">
        <v>27</v>
      </c>
      <c r="D47" s="32" t="s">
        <v>17</v>
      </c>
      <c r="E47" s="15">
        <v>215283.10122000001</v>
      </c>
      <c r="F47" s="15">
        <v>121925.85815</v>
      </c>
      <c r="G47" s="15">
        <v>215283.10122000001</v>
      </c>
      <c r="H47" s="15">
        <v>121925.85815</v>
      </c>
      <c r="I47" s="182"/>
      <c r="J47" s="33"/>
      <c r="K47" s="5"/>
      <c r="L47" s="5"/>
      <c r="M47" s="5"/>
      <c r="N47" s="5"/>
      <c r="O47" s="5"/>
    </row>
    <row r="48" spans="1:15" ht="15.75" customHeight="1" x14ac:dyDescent="0.2">
      <c r="A48" s="180"/>
      <c r="B48" s="166"/>
      <c r="C48" s="35" t="s">
        <v>18</v>
      </c>
      <c r="D48" s="32" t="s">
        <v>17</v>
      </c>
      <c r="E48" s="15">
        <v>13052.97464</v>
      </c>
      <c r="F48" s="15">
        <v>9040.3636499999993</v>
      </c>
      <c r="G48" s="15">
        <v>10275.514639999999</v>
      </c>
      <c r="H48" s="15">
        <v>6262.9036500000002</v>
      </c>
      <c r="I48" s="182"/>
      <c r="J48" s="33"/>
      <c r="K48" s="5"/>
      <c r="L48" s="5"/>
      <c r="M48" s="5"/>
      <c r="N48" s="5"/>
      <c r="O48" s="5"/>
    </row>
    <row r="49" spans="1:15" ht="102" x14ac:dyDescent="0.2">
      <c r="A49" s="174" t="s">
        <v>39</v>
      </c>
      <c r="B49" s="166" t="s">
        <v>391</v>
      </c>
      <c r="C49" s="13" t="s">
        <v>41</v>
      </c>
      <c r="D49" s="133" t="s">
        <v>26</v>
      </c>
      <c r="E49" s="17"/>
      <c r="F49" s="16"/>
      <c r="G49" s="107">
        <v>1</v>
      </c>
      <c r="H49" s="107">
        <v>1</v>
      </c>
      <c r="I49" s="182">
        <f>((H49/G49+H50/G50+H51/G51+H53/G53+H54/G54+H55/G55+H56/G56+H57/G57)/8)/(H59/G59)*100</f>
        <v>104.07757265665094</v>
      </c>
      <c r="J49" s="22"/>
      <c r="K49" s="5"/>
      <c r="L49" s="5"/>
      <c r="M49" s="5"/>
      <c r="N49" s="5"/>
      <c r="O49" s="5"/>
    </row>
    <row r="50" spans="1:15" ht="81" customHeight="1" x14ac:dyDescent="0.2">
      <c r="A50" s="174"/>
      <c r="B50" s="166"/>
      <c r="C50" s="13" t="s">
        <v>42</v>
      </c>
      <c r="D50" s="133" t="s">
        <v>26</v>
      </c>
      <c r="E50" s="17"/>
      <c r="F50" s="16"/>
      <c r="G50" s="107">
        <v>3</v>
      </c>
      <c r="H50" s="107">
        <v>3</v>
      </c>
      <c r="I50" s="182"/>
      <c r="K50" s="5"/>
      <c r="L50" s="5"/>
      <c r="M50" s="5"/>
      <c r="N50" s="5"/>
      <c r="O50" s="5"/>
    </row>
    <row r="51" spans="1:15" ht="66.75" customHeight="1" x14ac:dyDescent="0.2">
      <c r="A51" s="174"/>
      <c r="B51" s="166"/>
      <c r="C51" s="13" t="s">
        <v>43</v>
      </c>
      <c r="D51" s="133" t="s">
        <v>44</v>
      </c>
      <c r="E51" s="25"/>
      <c r="F51" s="25"/>
      <c r="G51" s="107">
        <v>5</v>
      </c>
      <c r="H51" s="107">
        <v>5</v>
      </c>
      <c r="I51" s="182"/>
      <c r="K51" s="5"/>
      <c r="L51" s="5"/>
      <c r="M51" s="5"/>
      <c r="N51" s="5"/>
      <c r="O51" s="5"/>
    </row>
    <row r="52" spans="1:15" ht="69.75" customHeight="1" x14ac:dyDescent="0.2">
      <c r="A52" s="174"/>
      <c r="B52" s="166"/>
      <c r="C52" s="13" t="s">
        <v>45</v>
      </c>
      <c r="D52" s="133" t="s">
        <v>22</v>
      </c>
      <c r="E52" s="25"/>
      <c r="F52" s="25"/>
      <c r="G52" s="107">
        <v>0</v>
      </c>
      <c r="H52" s="107">
        <v>0</v>
      </c>
      <c r="I52" s="182"/>
      <c r="K52" s="5"/>
      <c r="L52" s="5"/>
      <c r="M52" s="5"/>
      <c r="N52" s="5"/>
      <c r="O52" s="5"/>
    </row>
    <row r="53" spans="1:15" ht="114.75" x14ac:dyDescent="0.2">
      <c r="A53" s="174"/>
      <c r="B53" s="166"/>
      <c r="C53" s="13" t="s">
        <v>46</v>
      </c>
      <c r="D53" s="133" t="s">
        <v>26</v>
      </c>
      <c r="E53" s="25"/>
      <c r="F53" s="25"/>
      <c r="G53" s="107">
        <v>1</v>
      </c>
      <c r="H53" s="107">
        <v>1</v>
      </c>
      <c r="I53" s="182"/>
      <c r="K53" s="5"/>
      <c r="L53" s="5"/>
      <c r="M53" s="5"/>
      <c r="N53" s="5"/>
      <c r="O53" s="5"/>
    </row>
    <row r="54" spans="1:15" ht="114.75" x14ac:dyDescent="0.2">
      <c r="A54" s="174"/>
      <c r="B54" s="166"/>
      <c r="C54" s="36" t="s">
        <v>47</v>
      </c>
      <c r="D54" s="133" t="s">
        <v>22</v>
      </c>
      <c r="E54" s="25"/>
      <c r="F54" s="25"/>
      <c r="G54" s="107">
        <v>100</v>
      </c>
      <c r="H54" s="107">
        <v>100</v>
      </c>
      <c r="I54" s="182"/>
      <c r="K54" s="5"/>
      <c r="L54" s="5"/>
      <c r="M54" s="5"/>
      <c r="N54" s="5"/>
      <c r="O54" s="5"/>
    </row>
    <row r="55" spans="1:15" ht="78.75" customHeight="1" x14ac:dyDescent="0.2">
      <c r="A55" s="174"/>
      <c r="B55" s="166"/>
      <c r="C55" s="36" t="s">
        <v>48</v>
      </c>
      <c r="D55" s="133" t="s">
        <v>22</v>
      </c>
      <c r="E55" s="25"/>
      <c r="F55" s="25"/>
      <c r="G55" s="107">
        <v>100</v>
      </c>
      <c r="H55" s="107">
        <v>100</v>
      </c>
      <c r="I55" s="182"/>
      <c r="K55" s="5"/>
      <c r="L55" s="5"/>
      <c r="M55" s="5"/>
      <c r="N55" s="5"/>
      <c r="O55" s="5"/>
    </row>
    <row r="56" spans="1:15" ht="78.75" customHeight="1" x14ac:dyDescent="0.2">
      <c r="A56" s="174"/>
      <c r="B56" s="166"/>
      <c r="C56" s="36" t="s">
        <v>49</v>
      </c>
      <c r="D56" s="133" t="s">
        <v>26</v>
      </c>
      <c r="E56" s="25"/>
      <c r="F56" s="25"/>
      <c r="G56" s="107">
        <v>1</v>
      </c>
      <c r="H56" s="107">
        <v>1</v>
      </c>
      <c r="I56" s="182"/>
      <c r="K56" s="5"/>
      <c r="L56" s="5"/>
      <c r="M56" s="5"/>
      <c r="N56" s="5"/>
      <c r="O56" s="5"/>
    </row>
    <row r="57" spans="1:15" ht="79.5" customHeight="1" x14ac:dyDescent="0.2">
      <c r="A57" s="174"/>
      <c r="B57" s="166"/>
      <c r="C57" s="36" t="s">
        <v>50</v>
      </c>
      <c r="D57" s="133" t="s">
        <v>26</v>
      </c>
      <c r="E57" s="25"/>
      <c r="F57" s="25"/>
      <c r="G57" s="107">
        <v>5</v>
      </c>
      <c r="H57" s="107">
        <v>5</v>
      </c>
      <c r="I57" s="182"/>
      <c r="K57" s="5"/>
      <c r="L57" s="5"/>
      <c r="M57" s="5"/>
      <c r="N57" s="5"/>
      <c r="O57" s="5"/>
    </row>
    <row r="58" spans="1:15" ht="78" customHeight="1" x14ac:dyDescent="0.2">
      <c r="A58" s="174"/>
      <c r="B58" s="166"/>
      <c r="C58" s="36" t="s">
        <v>51</v>
      </c>
      <c r="D58" s="133" t="s">
        <v>26</v>
      </c>
      <c r="E58" s="25"/>
      <c r="F58" s="25"/>
      <c r="G58" s="144">
        <v>0</v>
      </c>
      <c r="H58" s="144">
        <v>0</v>
      </c>
      <c r="I58" s="182"/>
      <c r="K58" s="5"/>
      <c r="L58" s="5"/>
      <c r="M58" s="5"/>
      <c r="N58" s="5"/>
      <c r="O58" s="5"/>
    </row>
    <row r="59" spans="1:15" x14ac:dyDescent="0.2">
      <c r="A59" s="188"/>
      <c r="B59" s="166"/>
      <c r="C59" s="34" t="s">
        <v>30</v>
      </c>
      <c r="D59" s="131" t="s">
        <v>17</v>
      </c>
      <c r="E59" s="15">
        <f>E62+E61+E60</f>
        <v>14397.094639999999</v>
      </c>
      <c r="F59" s="15">
        <f>F62+F61+F60</f>
        <v>13833.042289999999</v>
      </c>
      <c r="G59" s="15">
        <f>G62+G61+G60</f>
        <v>14397.094639999999</v>
      </c>
      <c r="H59" s="15">
        <f>H62+H61+H60</f>
        <v>13833.042289999999</v>
      </c>
      <c r="I59" s="182"/>
      <c r="K59" s="5"/>
      <c r="L59" s="5"/>
      <c r="M59" s="5"/>
      <c r="N59" s="5"/>
      <c r="O59" s="5"/>
    </row>
    <row r="60" spans="1:15" x14ac:dyDescent="0.2">
      <c r="A60" s="188"/>
      <c r="B60" s="166"/>
      <c r="C60" s="35" t="s">
        <v>36</v>
      </c>
      <c r="D60" s="133" t="s">
        <v>17</v>
      </c>
      <c r="E60" s="15">
        <v>5958.5022799999997</v>
      </c>
      <c r="F60" s="15">
        <v>5958.50227</v>
      </c>
      <c r="G60" s="15">
        <v>5958.5022799999997</v>
      </c>
      <c r="H60" s="121">
        <v>5958.50227</v>
      </c>
      <c r="I60" s="182"/>
      <c r="J60" s="37"/>
      <c r="K60" s="5"/>
      <c r="L60" s="5"/>
      <c r="M60" s="5"/>
      <c r="N60" s="5"/>
      <c r="O60" s="5"/>
    </row>
    <row r="61" spans="1:15" x14ac:dyDescent="0.2">
      <c r="A61" s="188"/>
      <c r="B61" s="166"/>
      <c r="C61" s="27" t="s">
        <v>27</v>
      </c>
      <c r="D61" s="133" t="s">
        <v>17</v>
      </c>
      <c r="E61" s="15">
        <v>6973.8094499999997</v>
      </c>
      <c r="F61" s="15">
        <v>6969.9597199999998</v>
      </c>
      <c r="G61" s="15">
        <v>6973.8094499999997</v>
      </c>
      <c r="H61" s="121">
        <v>6969.9597199999998</v>
      </c>
      <c r="I61" s="182"/>
      <c r="J61" s="37"/>
      <c r="K61" s="5"/>
      <c r="L61" s="5"/>
      <c r="M61" s="5"/>
      <c r="N61" s="5"/>
      <c r="O61" s="5"/>
    </row>
    <row r="62" spans="1:15" x14ac:dyDescent="0.2">
      <c r="A62" s="188"/>
      <c r="B62" s="166"/>
      <c r="C62" s="27" t="s">
        <v>18</v>
      </c>
      <c r="D62" s="133" t="s">
        <v>17</v>
      </c>
      <c r="E62" s="15">
        <v>1464.7829099999999</v>
      </c>
      <c r="F62" s="15">
        <v>904.58029999999997</v>
      </c>
      <c r="G62" s="15">
        <v>1464.7829099999999</v>
      </c>
      <c r="H62" s="121">
        <v>904.58029999999997</v>
      </c>
      <c r="I62" s="182"/>
      <c r="J62" s="37"/>
      <c r="K62" s="5"/>
      <c r="L62" s="5"/>
      <c r="M62" s="5"/>
      <c r="N62" s="5"/>
      <c r="O62" s="5"/>
    </row>
    <row r="63" spans="1:15" x14ac:dyDescent="0.2">
      <c r="A63" s="188"/>
      <c r="B63" s="166"/>
      <c r="C63" s="27" t="s">
        <v>52</v>
      </c>
      <c r="D63" s="133" t="s">
        <v>17</v>
      </c>
      <c r="E63" s="19">
        <v>0</v>
      </c>
      <c r="F63" s="19">
        <v>0</v>
      </c>
      <c r="G63" s="19">
        <v>0</v>
      </c>
      <c r="H63" s="127">
        <v>0</v>
      </c>
      <c r="I63" s="182"/>
      <c r="J63" s="37"/>
      <c r="K63" s="5"/>
      <c r="L63" s="5"/>
      <c r="M63" s="5"/>
      <c r="N63" s="5"/>
      <c r="O63" s="5"/>
    </row>
    <row r="64" spans="1:15" ht="25.5" customHeight="1" x14ac:dyDescent="0.2">
      <c r="A64" s="174" t="s">
        <v>53</v>
      </c>
      <c r="B64" s="166" t="s">
        <v>54</v>
      </c>
      <c r="C64" s="13" t="s">
        <v>55</v>
      </c>
      <c r="D64" s="14" t="s">
        <v>56</v>
      </c>
      <c r="E64" s="38"/>
      <c r="F64" s="38"/>
      <c r="G64" s="107">
        <v>0</v>
      </c>
      <c r="H64" s="107">
        <v>0</v>
      </c>
      <c r="I64" s="182">
        <f>((H65/G65+H67/G67)/2)/(H68/G68)*100</f>
        <v>101.09950314777217</v>
      </c>
      <c r="J64" s="39"/>
      <c r="K64" s="5"/>
      <c r="L64" s="5"/>
      <c r="M64" s="5"/>
      <c r="N64" s="5"/>
      <c r="O64" s="5"/>
    </row>
    <row r="65" spans="1:15" ht="38.25" customHeight="1" x14ac:dyDescent="0.2">
      <c r="A65" s="174"/>
      <c r="B65" s="166"/>
      <c r="C65" s="13" t="s">
        <v>57</v>
      </c>
      <c r="D65" s="14" t="s">
        <v>56</v>
      </c>
      <c r="E65" s="38"/>
      <c r="F65" s="38"/>
      <c r="G65" s="120">
        <v>5.9660000000000002</v>
      </c>
      <c r="H65" s="145">
        <v>5.9660000000000002</v>
      </c>
      <c r="I65" s="182"/>
      <c r="J65" s="39"/>
      <c r="K65" s="5"/>
      <c r="L65" s="5"/>
      <c r="M65" s="5"/>
      <c r="N65" s="5"/>
      <c r="O65" s="5"/>
    </row>
    <row r="66" spans="1:15" ht="51.75" customHeight="1" x14ac:dyDescent="0.2">
      <c r="A66" s="174"/>
      <c r="B66" s="166"/>
      <c r="C66" s="13" t="s">
        <v>58</v>
      </c>
      <c r="D66" s="14" t="s">
        <v>59</v>
      </c>
      <c r="E66" s="38"/>
      <c r="F66" s="38"/>
      <c r="G66" s="107">
        <v>0</v>
      </c>
      <c r="H66" s="107">
        <v>0</v>
      </c>
      <c r="I66" s="182"/>
      <c r="J66" s="40"/>
      <c r="K66" s="5"/>
      <c r="L66" s="5"/>
      <c r="M66" s="5"/>
      <c r="N66" s="5"/>
      <c r="O66" s="5"/>
    </row>
    <row r="67" spans="1:15" ht="25.5" customHeight="1" x14ac:dyDescent="0.2">
      <c r="A67" s="174"/>
      <c r="B67" s="166"/>
      <c r="C67" s="13" t="s">
        <v>60</v>
      </c>
      <c r="D67" s="14" t="s">
        <v>56</v>
      </c>
      <c r="E67" s="38"/>
      <c r="F67" s="38"/>
      <c r="G67" s="120">
        <v>5.9660000000000002</v>
      </c>
      <c r="H67" s="120">
        <v>5.9660000000000002</v>
      </c>
      <c r="I67" s="182"/>
      <c r="J67" s="40"/>
      <c r="K67" s="5"/>
      <c r="L67" s="5"/>
      <c r="M67" s="5"/>
      <c r="N67" s="5"/>
      <c r="O67" s="5"/>
    </row>
    <row r="68" spans="1:15" x14ac:dyDescent="0.2">
      <c r="A68" s="174"/>
      <c r="B68" s="166"/>
      <c r="C68" s="103" t="s">
        <v>61</v>
      </c>
      <c r="D68" s="130" t="s">
        <v>17</v>
      </c>
      <c r="E68" s="15">
        <f>E71+E70+E69</f>
        <v>107302.50055</v>
      </c>
      <c r="F68" s="15">
        <f>F71+F70+F69</f>
        <v>106135.53698</v>
      </c>
      <c r="G68" s="121">
        <v>107302.50055</v>
      </c>
      <c r="H68" s="15">
        <v>106135.53698</v>
      </c>
      <c r="I68" s="182"/>
      <c r="J68" s="37"/>
      <c r="K68" s="5"/>
      <c r="L68" s="5"/>
      <c r="M68" s="5"/>
      <c r="N68" s="5"/>
      <c r="O68" s="5"/>
    </row>
    <row r="69" spans="1:15" x14ac:dyDescent="0.2">
      <c r="A69" s="188"/>
      <c r="B69" s="166"/>
      <c r="C69" s="13" t="s">
        <v>27</v>
      </c>
      <c r="D69" s="130" t="s">
        <v>17</v>
      </c>
      <c r="E69" s="122">
        <v>98066</v>
      </c>
      <c r="F69" s="122">
        <v>98066</v>
      </c>
      <c r="G69" s="122" t="s">
        <v>390</v>
      </c>
      <c r="H69" s="122" t="s">
        <v>390</v>
      </c>
      <c r="I69" s="182"/>
      <c r="J69" s="37"/>
      <c r="K69" s="5"/>
      <c r="L69" s="5"/>
      <c r="M69" s="5"/>
      <c r="N69" s="5"/>
      <c r="O69" s="5"/>
    </row>
    <row r="70" spans="1:15" x14ac:dyDescent="0.2">
      <c r="A70" s="188"/>
      <c r="B70" s="166"/>
      <c r="C70" s="13" t="s">
        <v>18</v>
      </c>
      <c r="D70" s="130" t="s">
        <v>17</v>
      </c>
      <c r="E70" s="15">
        <v>8695.0383700000002</v>
      </c>
      <c r="F70" s="15">
        <v>7667.8678</v>
      </c>
      <c r="G70" s="15">
        <v>8695.0383700000002</v>
      </c>
      <c r="H70" s="15">
        <v>7667.8678</v>
      </c>
      <c r="I70" s="182"/>
      <c r="J70" s="37"/>
      <c r="K70" s="5"/>
      <c r="L70" s="5"/>
      <c r="M70" s="5"/>
      <c r="N70" s="5"/>
      <c r="O70" s="5"/>
    </row>
    <row r="71" spans="1:15" x14ac:dyDescent="0.2">
      <c r="A71" s="188"/>
      <c r="B71" s="166"/>
      <c r="C71" s="41" t="s">
        <v>52</v>
      </c>
      <c r="D71" s="130" t="s">
        <v>17</v>
      </c>
      <c r="E71" s="122">
        <v>541.46217999999999</v>
      </c>
      <c r="F71" s="19">
        <v>401.66917999999998</v>
      </c>
      <c r="G71" s="122">
        <v>541.46217999999999</v>
      </c>
      <c r="H71" s="19">
        <v>401.66917999999998</v>
      </c>
      <c r="I71" s="182"/>
      <c r="J71" s="37"/>
      <c r="K71" s="5"/>
      <c r="L71" s="5"/>
      <c r="M71" s="5"/>
      <c r="N71" s="5"/>
      <c r="O71" s="5"/>
    </row>
    <row r="72" spans="1:15" ht="72" customHeight="1" x14ac:dyDescent="0.2">
      <c r="A72" s="180"/>
      <c r="B72" s="166" t="s">
        <v>410</v>
      </c>
      <c r="C72" s="27" t="s">
        <v>411</v>
      </c>
      <c r="D72" s="133" t="s">
        <v>26</v>
      </c>
      <c r="E72" s="133"/>
      <c r="F72" s="133"/>
      <c r="G72" s="26">
        <v>336</v>
      </c>
      <c r="H72" s="26">
        <v>336</v>
      </c>
      <c r="I72" s="182">
        <f>SUM((H72/G72+H73/G73+H74/G74+H75/G75+H76/G76+H77/G77+H78/G78+H79/G79)/8)/(H80/G80)*100</f>
        <v>218.14935064935065</v>
      </c>
      <c r="K72" s="5"/>
      <c r="L72" s="5"/>
      <c r="M72" s="5"/>
      <c r="N72" s="5"/>
      <c r="O72" s="5"/>
    </row>
    <row r="73" spans="1:15" ht="47.25" customHeight="1" x14ac:dyDescent="0.2">
      <c r="A73" s="180"/>
      <c r="B73" s="166"/>
      <c r="C73" s="27" t="s">
        <v>412</v>
      </c>
      <c r="D73" s="133" t="s">
        <v>26</v>
      </c>
      <c r="E73" s="16"/>
      <c r="F73" s="16"/>
      <c r="G73" s="26">
        <v>70</v>
      </c>
      <c r="H73" s="26">
        <v>77</v>
      </c>
      <c r="I73" s="182"/>
      <c r="K73" s="5"/>
      <c r="L73" s="5"/>
      <c r="M73" s="5"/>
      <c r="N73" s="5"/>
      <c r="O73" s="5"/>
    </row>
    <row r="74" spans="1:15" ht="59.25" customHeight="1" x14ac:dyDescent="0.2">
      <c r="A74" s="180"/>
      <c r="B74" s="166"/>
      <c r="C74" s="27" t="s">
        <v>413</v>
      </c>
      <c r="D74" s="133" t="s">
        <v>26</v>
      </c>
      <c r="E74" s="16"/>
      <c r="F74" s="16"/>
      <c r="G74" s="107">
        <v>2</v>
      </c>
      <c r="H74" s="107">
        <v>11</v>
      </c>
      <c r="I74" s="182"/>
      <c r="K74" s="5"/>
      <c r="L74" s="5"/>
      <c r="M74" s="5"/>
      <c r="N74" s="5"/>
      <c r="O74" s="5"/>
    </row>
    <row r="75" spans="1:15" ht="60.75" customHeight="1" x14ac:dyDescent="0.2">
      <c r="A75" s="180"/>
      <c r="B75" s="166"/>
      <c r="C75" s="27" t="s">
        <v>414</v>
      </c>
      <c r="D75" s="133" t="s">
        <v>26</v>
      </c>
      <c r="E75" s="16"/>
      <c r="F75" s="16"/>
      <c r="G75" s="26">
        <v>3</v>
      </c>
      <c r="H75" s="26">
        <v>7</v>
      </c>
      <c r="I75" s="182"/>
      <c r="K75" s="5"/>
      <c r="L75" s="5"/>
      <c r="M75" s="5"/>
      <c r="N75" s="5"/>
      <c r="O75" s="5"/>
    </row>
    <row r="76" spans="1:15" ht="58.5" customHeight="1" x14ac:dyDescent="0.2">
      <c r="A76" s="180"/>
      <c r="B76" s="166"/>
      <c r="C76" s="27" t="s">
        <v>441</v>
      </c>
      <c r="D76" s="133" t="s">
        <v>26</v>
      </c>
      <c r="E76" s="16"/>
      <c r="F76" s="16"/>
      <c r="G76" s="26">
        <v>35</v>
      </c>
      <c r="H76" s="26">
        <v>75</v>
      </c>
      <c r="I76" s="182"/>
      <c r="K76" s="5"/>
      <c r="L76" s="5"/>
      <c r="M76" s="5"/>
      <c r="N76" s="5"/>
      <c r="O76" s="5"/>
    </row>
    <row r="77" spans="1:15" ht="53.25" customHeight="1" x14ac:dyDescent="0.2">
      <c r="A77" s="180"/>
      <c r="B77" s="166"/>
      <c r="C77" s="27" t="s">
        <v>415</v>
      </c>
      <c r="D77" s="133" t="s">
        <v>26</v>
      </c>
      <c r="E77" s="16"/>
      <c r="F77" s="16"/>
      <c r="G77" s="26">
        <v>30</v>
      </c>
      <c r="H77" s="26">
        <v>44</v>
      </c>
      <c r="I77" s="182"/>
      <c r="J77" s="22"/>
      <c r="K77" s="5"/>
      <c r="L77" s="5"/>
      <c r="M77" s="5"/>
      <c r="N77" s="5"/>
      <c r="O77" s="5"/>
    </row>
    <row r="78" spans="1:15" ht="45" customHeight="1" x14ac:dyDescent="0.2">
      <c r="A78" s="180"/>
      <c r="B78" s="166"/>
      <c r="C78" s="27" t="s">
        <v>416</v>
      </c>
      <c r="D78" s="133" t="s">
        <v>22</v>
      </c>
      <c r="E78" s="16"/>
      <c r="F78" s="16"/>
      <c r="G78" s="107">
        <v>0.55000000000000004</v>
      </c>
      <c r="H78" s="107">
        <v>1.05</v>
      </c>
      <c r="I78" s="182"/>
      <c r="K78" s="5"/>
      <c r="L78" s="5"/>
      <c r="M78" s="5"/>
      <c r="N78" s="5"/>
      <c r="O78" s="5"/>
    </row>
    <row r="79" spans="1:15" ht="60" customHeight="1" x14ac:dyDescent="0.2">
      <c r="A79" s="180"/>
      <c r="B79" s="166"/>
      <c r="C79" s="27" t="s">
        <v>443</v>
      </c>
      <c r="D79" s="133" t="s">
        <v>26</v>
      </c>
      <c r="E79" s="16"/>
      <c r="F79" s="16"/>
      <c r="G79" s="26">
        <v>1</v>
      </c>
      <c r="H79" s="26">
        <v>2</v>
      </c>
      <c r="I79" s="182"/>
      <c r="K79" s="5"/>
      <c r="L79" s="5"/>
      <c r="M79" s="5"/>
      <c r="N79" s="5"/>
      <c r="O79" s="5"/>
    </row>
    <row r="80" spans="1:15" x14ac:dyDescent="0.2">
      <c r="A80" s="180"/>
      <c r="B80" s="166"/>
      <c r="C80" s="103" t="s">
        <v>38</v>
      </c>
      <c r="D80" s="131" t="s">
        <v>17</v>
      </c>
      <c r="E80" s="15">
        <f>E83+E82+E81</f>
        <v>611.45326</v>
      </c>
      <c r="F80" s="15">
        <f>F83+F82+F81</f>
        <v>611.45326</v>
      </c>
      <c r="G80" s="15">
        <v>611.45326</v>
      </c>
      <c r="H80" s="15">
        <v>611.45326</v>
      </c>
      <c r="I80" s="182"/>
      <c r="K80" s="5"/>
      <c r="L80" s="5"/>
      <c r="M80" s="5"/>
      <c r="N80" s="5"/>
      <c r="O80" s="5"/>
    </row>
    <row r="81" spans="1:15" x14ac:dyDescent="0.2">
      <c r="A81" s="181"/>
      <c r="B81" s="166"/>
      <c r="C81" s="13" t="s">
        <v>18</v>
      </c>
      <c r="D81" s="133" t="s">
        <v>17</v>
      </c>
      <c r="E81" s="15">
        <v>611.45326</v>
      </c>
      <c r="F81" s="15">
        <v>611.45326</v>
      </c>
      <c r="G81" s="15">
        <v>611.45326</v>
      </c>
      <c r="H81" s="15">
        <v>611.45326</v>
      </c>
      <c r="I81" s="182"/>
      <c r="J81" s="37"/>
      <c r="K81" s="5"/>
      <c r="L81" s="5"/>
      <c r="M81" s="5"/>
      <c r="N81" s="5"/>
      <c r="O81" s="5"/>
    </row>
    <row r="82" spans="1:15" ht="38.25" customHeight="1" x14ac:dyDescent="0.2">
      <c r="A82" s="174">
        <v>10</v>
      </c>
      <c r="B82" s="166" t="s">
        <v>317</v>
      </c>
      <c r="C82" s="27" t="s">
        <v>64</v>
      </c>
      <c r="D82" s="133" t="s">
        <v>26</v>
      </c>
      <c r="E82" s="133"/>
      <c r="F82" s="133"/>
      <c r="G82" s="26">
        <v>2</v>
      </c>
      <c r="H82" s="26">
        <v>1</v>
      </c>
      <c r="I82" s="182">
        <f>((H83/G83+H84/G84+H85/G85+H86/G86+H87/G87+H88/G88+H82/G82+H90/G90)/7)/(H91/G91)*100</f>
        <v>116.56643929880939</v>
      </c>
      <c r="J82" s="22"/>
      <c r="K82" s="5"/>
      <c r="L82" s="5"/>
      <c r="M82" s="5"/>
      <c r="N82" s="5"/>
      <c r="O82" s="5"/>
    </row>
    <row r="83" spans="1:15" ht="39" customHeight="1" x14ac:dyDescent="0.2">
      <c r="A83" s="174"/>
      <c r="B83" s="166"/>
      <c r="C83" s="13" t="s">
        <v>66</v>
      </c>
      <c r="D83" s="133" t="s">
        <v>26</v>
      </c>
      <c r="E83" s="133"/>
      <c r="F83" s="133"/>
      <c r="G83" s="26">
        <v>1100</v>
      </c>
      <c r="H83" s="26">
        <v>2142</v>
      </c>
      <c r="I83" s="182"/>
      <c r="K83" s="5"/>
      <c r="L83" s="5"/>
      <c r="M83" s="5"/>
      <c r="N83" s="5"/>
      <c r="O83" s="5"/>
    </row>
    <row r="84" spans="1:15" ht="28.5" customHeight="1" x14ac:dyDescent="0.2">
      <c r="A84" s="174"/>
      <c r="B84" s="166"/>
      <c r="C84" s="13" t="s">
        <v>67</v>
      </c>
      <c r="D84" s="133" t="s">
        <v>65</v>
      </c>
      <c r="E84" s="133"/>
      <c r="F84" s="133"/>
      <c r="G84" s="26">
        <v>350</v>
      </c>
      <c r="H84" s="26">
        <v>441</v>
      </c>
      <c r="I84" s="182"/>
      <c r="N84" s="5"/>
      <c r="O84" s="5"/>
    </row>
    <row r="85" spans="1:15" ht="42" customHeight="1" x14ac:dyDescent="0.2">
      <c r="A85" s="174"/>
      <c r="B85" s="166"/>
      <c r="C85" s="27" t="s">
        <v>318</v>
      </c>
      <c r="D85" s="14" t="s">
        <v>22</v>
      </c>
      <c r="E85" s="133"/>
      <c r="F85" s="133"/>
      <c r="G85" s="132">
        <v>47</v>
      </c>
      <c r="H85" s="132">
        <v>40</v>
      </c>
      <c r="I85" s="182"/>
      <c r="N85" s="5"/>
      <c r="O85" s="5"/>
    </row>
    <row r="86" spans="1:15" ht="26.25" customHeight="1" x14ac:dyDescent="0.2">
      <c r="A86" s="174"/>
      <c r="B86" s="166"/>
      <c r="C86" s="27" t="s">
        <v>68</v>
      </c>
      <c r="D86" s="133" t="s">
        <v>26</v>
      </c>
      <c r="E86" s="133"/>
      <c r="F86" s="133"/>
      <c r="G86" s="26">
        <v>13</v>
      </c>
      <c r="H86" s="26">
        <v>14</v>
      </c>
      <c r="I86" s="182"/>
      <c r="N86" s="5"/>
      <c r="O86" s="5"/>
    </row>
    <row r="87" spans="1:15" ht="39.75" customHeight="1" x14ac:dyDescent="0.2">
      <c r="A87" s="174"/>
      <c r="B87" s="166"/>
      <c r="C87" s="13" t="s">
        <v>69</v>
      </c>
      <c r="D87" s="133" t="s">
        <v>26</v>
      </c>
      <c r="E87" s="133"/>
      <c r="F87" s="133"/>
      <c r="G87" s="26">
        <v>5</v>
      </c>
      <c r="H87" s="26">
        <v>7</v>
      </c>
      <c r="I87" s="182"/>
      <c r="J87" s="42"/>
      <c r="N87" s="5"/>
      <c r="O87" s="5"/>
    </row>
    <row r="88" spans="1:15" ht="27" customHeight="1" x14ac:dyDescent="0.2">
      <c r="A88" s="174"/>
      <c r="B88" s="166"/>
      <c r="C88" s="13" t="s">
        <v>319</v>
      </c>
      <c r="D88" s="133" t="s">
        <v>320</v>
      </c>
      <c r="E88" s="133"/>
      <c r="F88" s="133"/>
      <c r="G88" s="26">
        <v>2</v>
      </c>
      <c r="H88" s="26">
        <v>0</v>
      </c>
      <c r="I88" s="182"/>
      <c r="J88" s="43"/>
      <c r="N88" s="5"/>
      <c r="O88" s="5"/>
    </row>
    <row r="89" spans="1:15" ht="15" customHeight="1" x14ac:dyDescent="0.2">
      <c r="A89" s="174"/>
      <c r="B89" s="166"/>
      <c r="C89" s="13" t="s">
        <v>70</v>
      </c>
      <c r="D89" s="133" t="s">
        <v>26</v>
      </c>
      <c r="E89" s="133"/>
      <c r="F89" s="133"/>
      <c r="G89" s="26">
        <v>0</v>
      </c>
      <c r="H89" s="26">
        <v>1</v>
      </c>
      <c r="I89" s="182"/>
      <c r="J89" s="43"/>
      <c r="N89" s="5"/>
      <c r="O89" s="5"/>
    </row>
    <row r="90" spans="1:15" ht="15" customHeight="1" x14ac:dyDescent="0.2">
      <c r="A90" s="174"/>
      <c r="B90" s="166"/>
      <c r="C90" s="13" t="s">
        <v>321</v>
      </c>
      <c r="D90" s="133" t="s">
        <v>26</v>
      </c>
      <c r="E90" s="133"/>
      <c r="F90" s="133"/>
      <c r="G90" s="26">
        <v>2</v>
      </c>
      <c r="H90" s="26">
        <v>2</v>
      </c>
      <c r="I90" s="182"/>
      <c r="J90" s="43"/>
      <c r="N90" s="5"/>
      <c r="O90" s="5"/>
    </row>
    <row r="91" spans="1:15" x14ac:dyDescent="0.2">
      <c r="A91" s="174"/>
      <c r="B91" s="166"/>
      <c r="C91" s="103" t="s">
        <v>38</v>
      </c>
      <c r="D91" s="131" t="s">
        <v>17</v>
      </c>
      <c r="E91" s="15">
        <f>E92+E94+E93</f>
        <v>25783.031630000001</v>
      </c>
      <c r="F91" s="15">
        <f>F92+F94+F93</f>
        <v>25389.901030000001</v>
      </c>
      <c r="G91" s="15">
        <f>G92+G93+G94</f>
        <v>25783.031630000001</v>
      </c>
      <c r="H91" s="15">
        <f>H92+H93+H94</f>
        <v>25389.978029999998</v>
      </c>
      <c r="I91" s="182"/>
      <c r="J91" s="37"/>
      <c r="N91" s="5"/>
      <c r="O91" s="5"/>
    </row>
    <row r="92" spans="1:15" x14ac:dyDescent="0.2">
      <c r="A92" s="174"/>
      <c r="B92" s="166"/>
      <c r="C92" s="13" t="s">
        <v>18</v>
      </c>
      <c r="D92" s="133" t="s">
        <v>17</v>
      </c>
      <c r="E92" s="15">
        <v>2604.6945000000001</v>
      </c>
      <c r="F92" s="15">
        <v>2211.5639000000001</v>
      </c>
      <c r="G92" s="15">
        <v>2604.6945000000001</v>
      </c>
      <c r="H92" s="15">
        <v>2211.6408999999999</v>
      </c>
      <c r="I92" s="182"/>
      <c r="J92" s="37"/>
      <c r="N92" s="5"/>
      <c r="O92" s="5"/>
    </row>
    <row r="93" spans="1:15" x14ac:dyDescent="0.2">
      <c r="A93" s="174"/>
      <c r="B93" s="166"/>
      <c r="C93" s="13" t="s">
        <v>52</v>
      </c>
      <c r="D93" s="133" t="s">
        <v>17</v>
      </c>
      <c r="E93" s="122">
        <v>50</v>
      </c>
      <c r="F93" s="122">
        <v>50</v>
      </c>
      <c r="G93" s="15">
        <v>50</v>
      </c>
      <c r="H93" s="15">
        <v>50</v>
      </c>
      <c r="I93" s="182"/>
      <c r="J93" s="37"/>
      <c r="N93" s="5"/>
      <c r="O93" s="5"/>
    </row>
    <row r="94" spans="1:15" x14ac:dyDescent="0.2">
      <c r="A94" s="174"/>
      <c r="B94" s="166"/>
      <c r="C94" s="27" t="s">
        <v>27</v>
      </c>
      <c r="D94" s="133" t="s">
        <v>17</v>
      </c>
      <c r="E94" s="146">
        <v>23128.33713</v>
      </c>
      <c r="F94" s="146">
        <v>23128.33713</v>
      </c>
      <c r="G94" s="122">
        <v>23128.33713</v>
      </c>
      <c r="H94" s="122">
        <v>23128.33713</v>
      </c>
      <c r="I94" s="182"/>
      <c r="J94" s="189"/>
      <c r="K94" s="189"/>
      <c r="L94" s="189"/>
      <c r="M94" s="189"/>
      <c r="N94" s="5"/>
      <c r="O94" s="5"/>
    </row>
    <row r="95" spans="1:15" ht="30.75" customHeight="1" x14ac:dyDescent="0.2">
      <c r="A95" s="179">
        <v>11</v>
      </c>
      <c r="B95" s="166" t="s">
        <v>309</v>
      </c>
      <c r="C95" s="27" t="s">
        <v>310</v>
      </c>
      <c r="D95" s="133" t="s">
        <v>65</v>
      </c>
      <c r="E95" s="107"/>
      <c r="F95" s="107"/>
      <c r="G95" s="26">
        <v>3</v>
      </c>
      <c r="H95" s="26">
        <v>26</v>
      </c>
      <c r="I95" s="182">
        <f>((H95/G95+H96/G96+H98/G98+H99/G99+H97/G97+H101/G101)/6)/(H102/G102)*100</f>
        <v>523.512257458867</v>
      </c>
      <c r="J95" s="22"/>
      <c r="N95" s="5"/>
      <c r="O95" s="5"/>
    </row>
    <row r="96" spans="1:15" ht="25.5" customHeight="1" x14ac:dyDescent="0.2">
      <c r="A96" s="180"/>
      <c r="B96" s="166"/>
      <c r="C96" s="27" t="s">
        <v>311</v>
      </c>
      <c r="D96" s="133" t="s">
        <v>65</v>
      </c>
      <c r="E96" s="107"/>
      <c r="F96" s="107"/>
      <c r="G96" s="26">
        <v>4</v>
      </c>
      <c r="H96" s="26">
        <v>34</v>
      </c>
      <c r="I96" s="182"/>
      <c r="N96" s="5"/>
      <c r="O96" s="5"/>
    </row>
    <row r="97" spans="1:15" ht="38.25" x14ac:dyDescent="0.2">
      <c r="A97" s="180"/>
      <c r="B97" s="166"/>
      <c r="C97" s="27" t="s">
        <v>312</v>
      </c>
      <c r="D97" s="133" t="s">
        <v>78</v>
      </c>
      <c r="E97" s="107"/>
      <c r="F97" s="107"/>
      <c r="G97" s="26">
        <v>1</v>
      </c>
      <c r="H97" s="26">
        <v>3</v>
      </c>
      <c r="I97" s="182"/>
      <c r="J97" s="33"/>
      <c r="N97" s="5"/>
      <c r="O97" s="5"/>
    </row>
    <row r="98" spans="1:15" ht="38.25" customHeight="1" x14ac:dyDescent="0.2">
      <c r="A98" s="180"/>
      <c r="B98" s="166"/>
      <c r="C98" s="27" t="s">
        <v>313</v>
      </c>
      <c r="D98" s="133" t="s">
        <v>71</v>
      </c>
      <c r="E98" s="107"/>
      <c r="F98" s="107"/>
      <c r="G98" s="26">
        <v>1</v>
      </c>
      <c r="H98" s="26">
        <v>5</v>
      </c>
      <c r="I98" s="182"/>
      <c r="N98" s="5"/>
      <c r="O98" s="5"/>
    </row>
    <row r="99" spans="1:15" ht="33.75" customHeight="1" x14ac:dyDescent="0.2">
      <c r="A99" s="180"/>
      <c r="B99" s="166"/>
      <c r="C99" s="27" t="s">
        <v>314</v>
      </c>
      <c r="D99" s="133" t="s">
        <v>71</v>
      </c>
      <c r="E99" s="44"/>
      <c r="F99" s="44"/>
      <c r="G99" s="132">
        <v>4.5</v>
      </c>
      <c r="H99" s="26">
        <v>7</v>
      </c>
      <c r="I99" s="182"/>
      <c r="J99" s="33"/>
      <c r="N99" s="5"/>
      <c r="O99" s="5"/>
    </row>
    <row r="100" spans="1:15" ht="27.75" customHeight="1" x14ac:dyDescent="0.2">
      <c r="A100" s="180"/>
      <c r="B100" s="166"/>
      <c r="C100" s="27" t="s">
        <v>315</v>
      </c>
      <c r="D100" s="14" t="s">
        <v>78</v>
      </c>
      <c r="E100" s="44"/>
      <c r="F100" s="44"/>
      <c r="G100" s="26">
        <v>20</v>
      </c>
      <c r="H100" s="26">
        <v>0</v>
      </c>
      <c r="I100" s="182"/>
      <c r="N100" s="5"/>
      <c r="O100" s="5"/>
    </row>
    <row r="101" spans="1:15" ht="39" customHeight="1" x14ac:dyDescent="0.2">
      <c r="A101" s="180"/>
      <c r="B101" s="166"/>
      <c r="C101" s="27" t="s">
        <v>316</v>
      </c>
      <c r="D101" s="14" t="s">
        <v>26</v>
      </c>
      <c r="E101" s="44"/>
      <c r="F101" s="44"/>
      <c r="G101" s="26">
        <v>170</v>
      </c>
      <c r="H101" s="26">
        <v>120</v>
      </c>
      <c r="I101" s="182"/>
      <c r="K101" s="5"/>
      <c r="L101" s="5"/>
      <c r="M101" s="5"/>
      <c r="N101" s="5"/>
      <c r="O101" s="5"/>
    </row>
    <row r="102" spans="1:15" ht="13.5" customHeight="1" x14ac:dyDescent="0.2">
      <c r="A102" s="180"/>
      <c r="B102" s="166"/>
      <c r="C102" s="45" t="s">
        <v>61</v>
      </c>
      <c r="D102" s="134" t="s">
        <v>17</v>
      </c>
      <c r="E102" s="15">
        <f>E103+E104+E105</f>
        <v>22807.567219999997</v>
      </c>
      <c r="F102" s="15">
        <f>F103+F104+F105</f>
        <v>19918.86348</v>
      </c>
      <c r="G102" s="15">
        <f>G103+G104+G105</f>
        <v>22807.567219999997</v>
      </c>
      <c r="H102" s="15">
        <f>H103+H104+H105</f>
        <v>19915.749500999998</v>
      </c>
      <c r="I102" s="182"/>
      <c r="K102" s="5"/>
      <c r="L102" s="5"/>
      <c r="M102" s="5"/>
      <c r="N102" s="5"/>
      <c r="O102" s="5"/>
    </row>
    <row r="103" spans="1:15" x14ac:dyDescent="0.2">
      <c r="A103" s="180"/>
      <c r="B103" s="166"/>
      <c r="C103" s="46" t="s">
        <v>27</v>
      </c>
      <c r="D103" s="47" t="s">
        <v>17</v>
      </c>
      <c r="E103" s="15">
        <v>12150.979499999999</v>
      </c>
      <c r="F103" s="15">
        <v>12150.979499999999</v>
      </c>
      <c r="G103" s="15">
        <v>12150.979499999999</v>
      </c>
      <c r="H103" s="15">
        <v>12150.979501</v>
      </c>
      <c r="I103" s="182"/>
      <c r="K103" s="5"/>
      <c r="L103" s="5"/>
      <c r="M103" s="5"/>
      <c r="N103" s="5"/>
      <c r="O103" s="5"/>
    </row>
    <row r="104" spans="1:15" x14ac:dyDescent="0.2">
      <c r="A104" s="180"/>
      <c r="B104" s="166"/>
      <c r="C104" s="46" t="s">
        <v>18</v>
      </c>
      <c r="D104" s="47" t="s">
        <v>17</v>
      </c>
      <c r="E104" s="15">
        <v>10656.58772</v>
      </c>
      <c r="F104" s="15">
        <v>7767.8839799999996</v>
      </c>
      <c r="G104" s="15">
        <v>10656.58772</v>
      </c>
      <c r="H104" s="15">
        <v>7764.77</v>
      </c>
      <c r="I104" s="182"/>
      <c r="J104" s="37"/>
      <c r="K104" s="5"/>
      <c r="L104" s="5"/>
      <c r="M104" s="5"/>
      <c r="N104" s="5"/>
      <c r="O104" s="5"/>
    </row>
    <row r="105" spans="1:15" ht="13.5" customHeight="1" x14ac:dyDescent="0.2">
      <c r="A105" s="181"/>
      <c r="B105" s="166"/>
      <c r="C105" s="48" t="s">
        <v>52</v>
      </c>
      <c r="D105" s="47" t="s">
        <v>17</v>
      </c>
      <c r="E105" s="19">
        <v>0</v>
      </c>
      <c r="F105" s="19">
        <v>0</v>
      </c>
      <c r="G105" s="19">
        <v>0</v>
      </c>
      <c r="H105" s="19">
        <v>0</v>
      </c>
      <c r="I105" s="182"/>
      <c r="J105" s="37"/>
      <c r="K105" s="5"/>
      <c r="L105" s="5"/>
      <c r="M105" s="5"/>
      <c r="N105" s="5"/>
      <c r="O105" s="5"/>
    </row>
    <row r="106" spans="1:15" ht="38.25" customHeight="1" x14ac:dyDescent="0.2">
      <c r="A106" s="190" t="s">
        <v>72</v>
      </c>
      <c r="B106" s="166" t="s">
        <v>331</v>
      </c>
      <c r="C106" s="13" t="s">
        <v>73</v>
      </c>
      <c r="D106" s="133" t="s">
        <v>22</v>
      </c>
      <c r="E106" s="44"/>
      <c r="F106" s="107"/>
      <c r="G106" s="132">
        <v>100</v>
      </c>
      <c r="H106" s="132">
        <v>99</v>
      </c>
      <c r="I106" s="182">
        <f>((H106/G106+H107/G107+H108/G108+H109/G109+H111/G111+H112/G112+H113/G113+H115/G115+H117/G117+G118/H118+H120/G120+H121/G121+H123/G123+H124/G124+H125/G125)/15)/(H126/G126)*100</f>
        <v>101.30322728241153</v>
      </c>
      <c r="J106" s="22"/>
      <c r="K106" s="5"/>
      <c r="L106" s="5"/>
      <c r="M106" s="5"/>
      <c r="N106" s="5"/>
      <c r="O106" s="5"/>
    </row>
    <row r="107" spans="1:15" ht="128.25" customHeight="1" x14ac:dyDescent="0.2">
      <c r="A107" s="191"/>
      <c r="B107" s="166"/>
      <c r="C107" s="13" t="s">
        <v>74</v>
      </c>
      <c r="D107" s="14" t="s">
        <v>26</v>
      </c>
      <c r="E107" s="44"/>
      <c r="F107" s="107"/>
      <c r="G107" s="26">
        <v>28</v>
      </c>
      <c r="H107" s="26">
        <v>28</v>
      </c>
      <c r="I107" s="182"/>
      <c r="J107" s="49"/>
      <c r="K107" s="5"/>
      <c r="L107" s="5"/>
      <c r="M107" s="5"/>
      <c r="N107" s="5"/>
      <c r="O107" s="5"/>
    </row>
    <row r="108" spans="1:15" ht="40.5" customHeight="1" x14ac:dyDescent="0.2">
      <c r="A108" s="191"/>
      <c r="B108" s="166"/>
      <c r="C108" s="13" t="s">
        <v>377</v>
      </c>
      <c r="D108" s="133" t="s">
        <v>26</v>
      </c>
      <c r="E108" s="44"/>
      <c r="F108" s="26"/>
      <c r="G108" s="26">
        <v>160</v>
      </c>
      <c r="H108" s="26">
        <v>29</v>
      </c>
      <c r="I108" s="182"/>
      <c r="J108" s="33"/>
      <c r="K108" s="5"/>
      <c r="L108" s="5"/>
      <c r="M108" s="5"/>
      <c r="N108" s="5"/>
      <c r="O108" s="5"/>
    </row>
    <row r="109" spans="1:15" ht="27.75" customHeight="1" x14ac:dyDescent="0.2">
      <c r="A109" s="191"/>
      <c r="B109" s="166"/>
      <c r="C109" s="13" t="s">
        <v>75</v>
      </c>
      <c r="D109" s="133" t="s">
        <v>22</v>
      </c>
      <c r="E109" s="44"/>
      <c r="F109" s="107"/>
      <c r="G109" s="132">
        <v>100</v>
      </c>
      <c r="H109" s="132">
        <v>100</v>
      </c>
      <c r="I109" s="182"/>
      <c r="J109" s="33"/>
      <c r="K109" s="5"/>
      <c r="L109" s="5"/>
      <c r="M109" s="5"/>
      <c r="N109" s="5"/>
      <c r="O109" s="5"/>
    </row>
    <row r="110" spans="1:15" ht="53.25" customHeight="1" x14ac:dyDescent="0.2">
      <c r="A110" s="191"/>
      <c r="B110" s="166"/>
      <c r="C110" s="13" t="s">
        <v>76</v>
      </c>
      <c r="D110" s="133" t="s">
        <v>26</v>
      </c>
      <c r="E110" s="44"/>
      <c r="F110" s="26"/>
      <c r="G110" s="26">
        <v>0</v>
      </c>
      <c r="H110" s="26">
        <v>0</v>
      </c>
      <c r="I110" s="182"/>
      <c r="K110" s="5"/>
      <c r="L110" s="5"/>
      <c r="M110" s="5"/>
      <c r="N110" s="5"/>
      <c r="O110" s="5"/>
    </row>
    <row r="111" spans="1:15" ht="64.5" customHeight="1" x14ac:dyDescent="0.2">
      <c r="A111" s="191"/>
      <c r="B111" s="166"/>
      <c r="C111" s="13" t="s">
        <v>77</v>
      </c>
      <c r="D111" s="133" t="s">
        <v>78</v>
      </c>
      <c r="E111" s="44"/>
      <c r="F111" s="26"/>
      <c r="G111" s="26">
        <v>13</v>
      </c>
      <c r="H111" s="26">
        <v>13</v>
      </c>
      <c r="I111" s="182"/>
      <c r="K111" s="5"/>
      <c r="L111" s="5"/>
      <c r="M111" s="5"/>
      <c r="N111" s="5"/>
      <c r="O111" s="5"/>
    </row>
    <row r="112" spans="1:15" ht="39" customHeight="1" x14ac:dyDescent="0.2">
      <c r="A112" s="191"/>
      <c r="B112" s="166"/>
      <c r="C112" s="13" t="s">
        <v>79</v>
      </c>
      <c r="D112" s="133" t="s">
        <v>22</v>
      </c>
      <c r="E112" s="44"/>
      <c r="F112" s="107"/>
      <c r="G112" s="132">
        <v>100</v>
      </c>
      <c r="H112" s="132">
        <v>100</v>
      </c>
      <c r="I112" s="182"/>
      <c r="K112" s="5"/>
      <c r="L112" s="5"/>
      <c r="M112" s="5"/>
      <c r="N112" s="5"/>
      <c r="O112" s="5"/>
    </row>
    <row r="113" spans="1:15" ht="36.75" customHeight="1" x14ac:dyDescent="0.2">
      <c r="A113" s="191"/>
      <c r="B113" s="166"/>
      <c r="C113" s="13" t="s">
        <v>80</v>
      </c>
      <c r="D113" s="133" t="s">
        <v>81</v>
      </c>
      <c r="E113" s="44"/>
      <c r="F113" s="107"/>
      <c r="G113" s="26">
        <v>1</v>
      </c>
      <c r="H113" s="26">
        <v>1</v>
      </c>
      <c r="I113" s="182"/>
      <c r="K113" s="5"/>
      <c r="L113" s="5"/>
      <c r="M113" s="5"/>
      <c r="N113" s="5"/>
      <c r="O113" s="5"/>
    </row>
    <row r="114" spans="1:15" ht="51.75" customHeight="1" x14ac:dyDescent="0.2">
      <c r="A114" s="191"/>
      <c r="B114" s="166"/>
      <c r="C114" s="13" t="s">
        <v>425</v>
      </c>
      <c r="D114" s="133" t="s">
        <v>26</v>
      </c>
      <c r="E114" s="44"/>
      <c r="F114" s="107"/>
      <c r="G114" s="26">
        <v>0</v>
      </c>
      <c r="H114" s="26">
        <v>0</v>
      </c>
      <c r="I114" s="182"/>
      <c r="K114" s="5"/>
      <c r="L114" s="5"/>
      <c r="M114" s="5"/>
      <c r="N114" s="5"/>
      <c r="O114" s="5"/>
    </row>
    <row r="115" spans="1:15" ht="42.75" customHeight="1" x14ac:dyDescent="0.2">
      <c r="A115" s="191"/>
      <c r="B115" s="166"/>
      <c r="C115" s="13" t="s">
        <v>426</v>
      </c>
      <c r="D115" s="133" t="s">
        <v>22</v>
      </c>
      <c r="E115" s="44"/>
      <c r="F115" s="107"/>
      <c r="G115" s="132">
        <v>100</v>
      </c>
      <c r="H115" s="132">
        <v>100</v>
      </c>
      <c r="I115" s="182"/>
      <c r="K115" s="5"/>
      <c r="L115" s="5"/>
      <c r="M115" s="5"/>
      <c r="N115" s="5"/>
      <c r="O115" s="5"/>
    </row>
    <row r="116" spans="1:15" ht="53.25" customHeight="1" x14ac:dyDescent="0.2">
      <c r="A116" s="191"/>
      <c r="B116" s="166"/>
      <c r="C116" s="13" t="s">
        <v>427</v>
      </c>
      <c r="D116" s="133" t="s">
        <v>26</v>
      </c>
      <c r="E116" s="44"/>
      <c r="F116" s="107"/>
      <c r="G116" s="26">
        <v>0</v>
      </c>
      <c r="H116" s="26">
        <v>0</v>
      </c>
      <c r="I116" s="182"/>
      <c r="K116" s="5"/>
      <c r="L116" s="5"/>
      <c r="M116" s="5"/>
      <c r="N116" s="5"/>
      <c r="O116" s="5"/>
    </row>
    <row r="117" spans="1:15" ht="63.75" customHeight="1" x14ac:dyDescent="0.2">
      <c r="A117" s="191"/>
      <c r="B117" s="166"/>
      <c r="C117" s="13" t="s">
        <v>428</v>
      </c>
      <c r="D117" s="133" t="s">
        <v>22</v>
      </c>
      <c r="E117" s="44"/>
      <c r="F117" s="107"/>
      <c r="G117" s="132">
        <v>100</v>
      </c>
      <c r="H117" s="132">
        <v>100</v>
      </c>
      <c r="I117" s="182"/>
      <c r="K117" s="5"/>
      <c r="L117" s="5"/>
      <c r="M117" s="5"/>
      <c r="N117" s="5"/>
      <c r="O117" s="5"/>
    </row>
    <row r="118" spans="1:15" ht="51.75" customHeight="1" x14ac:dyDescent="0.2">
      <c r="A118" s="191"/>
      <c r="B118" s="166"/>
      <c r="C118" s="13" t="s">
        <v>429</v>
      </c>
      <c r="D118" s="133" t="s">
        <v>82</v>
      </c>
      <c r="E118" s="44"/>
      <c r="F118" s="107"/>
      <c r="G118" s="107">
        <v>3</v>
      </c>
      <c r="H118" s="107">
        <v>5.29</v>
      </c>
      <c r="I118" s="182"/>
      <c r="J118" s="10"/>
      <c r="K118" s="5"/>
      <c r="L118" s="5"/>
      <c r="M118" s="5"/>
      <c r="N118" s="5"/>
      <c r="O118" s="5"/>
    </row>
    <row r="119" spans="1:15" ht="64.5" customHeight="1" x14ac:dyDescent="0.2">
      <c r="A119" s="191"/>
      <c r="B119" s="166"/>
      <c r="C119" s="13" t="s">
        <v>430</v>
      </c>
      <c r="D119" s="133" t="s">
        <v>26</v>
      </c>
      <c r="E119" s="44"/>
      <c r="F119" s="107"/>
      <c r="G119" s="26">
        <v>0</v>
      </c>
      <c r="H119" s="26">
        <v>0</v>
      </c>
      <c r="I119" s="182"/>
      <c r="K119" s="5"/>
      <c r="L119" s="5"/>
      <c r="M119" s="5"/>
      <c r="N119" s="5"/>
      <c r="O119" s="5"/>
    </row>
    <row r="120" spans="1:15" ht="102.75" customHeight="1" x14ac:dyDescent="0.2">
      <c r="A120" s="191"/>
      <c r="B120" s="166"/>
      <c r="C120" s="13" t="s">
        <v>431</v>
      </c>
      <c r="D120" s="133" t="s">
        <v>22</v>
      </c>
      <c r="E120" s="44"/>
      <c r="F120" s="107"/>
      <c r="G120" s="132">
        <v>100</v>
      </c>
      <c r="H120" s="132">
        <v>100</v>
      </c>
      <c r="I120" s="182"/>
      <c r="K120" s="5"/>
      <c r="L120" s="5"/>
      <c r="M120" s="5"/>
      <c r="N120" s="5"/>
      <c r="O120" s="5"/>
    </row>
    <row r="121" spans="1:15" ht="40.5" customHeight="1" x14ac:dyDescent="0.2">
      <c r="A121" s="191"/>
      <c r="B121" s="166"/>
      <c r="C121" s="13" t="s">
        <v>432</v>
      </c>
      <c r="D121" s="133" t="s">
        <v>22</v>
      </c>
      <c r="E121" s="44"/>
      <c r="F121" s="107"/>
      <c r="G121" s="132">
        <v>100</v>
      </c>
      <c r="H121" s="132">
        <v>100</v>
      </c>
      <c r="I121" s="182"/>
      <c r="K121" s="5"/>
      <c r="L121" s="5"/>
      <c r="M121" s="5"/>
      <c r="N121" s="5"/>
      <c r="O121" s="5"/>
    </row>
    <row r="122" spans="1:15" ht="39" customHeight="1" x14ac:dyDescent="0.2">
      <c r="A122" s="191"/>
      <c r="B122" s="166"/>
      <c r="C122" s="13" t="s">
        <v>433</v>
      </c>
      <c r="D122" s="133" t="s">
        <v>26</v>
      </c>
      <c r="E122" s="44"/>
      <c r="F122" s="107"/>
      <c r="G122" s="132">
        <v>0</v>
      </c>
      <c r="H122" s="132">
        <v>0</v>
      </c>
      <c r="I122" s="182"/>
      <c r="J122" s="10"/>
      <c r="K122" s="5"/>
      <c r="L122" s="5"/>
      <c r="M122" s="5"/>
      <c r="N122" s="5"/>
      <c r="O122" s="5"/>
    </row>
    <row r="123" spans="1:15" ht="38.25" x14ac:dyDescent="0.2">
      <c r="A123" s="191"/>
      <c r="B123" s="166"/>
      <c r="C123" s="13" t="s">
        <v>434</v>
      </c>
      <c r="D123" s="133" t="s">
        <v>22</v>
      </c>
      <c r="E123" s="44"/>
      <c r="F123" s="26"/>
      <c r="G123" s="132">
        <v>100</v>
      </c>
      <c r="H123" s="132">
        <v>100</v>
      </c>
      <c r="I123" s="182"/>
      <c r="K123" s="5"/>
      <c r="L123" s="5"/>
      <c r="M123" s="5"/>
      <c r="N123" s="5"/>
      <c r="O123" s="5"/>
    </row>
    <row r="124" spans="1:15" ht="52.5" customHeight="1" x14ac:dyDescent="0.2">
      <c r="A124" s="191"/>
      <c r="B124" s="166"/>
      <c r="C124" s="13" t="s">
        <v>435</v>
      </c>
      <c r="D124" s="133" t="s">
        <v>22</v>
      </c>
      <c r="E124" s="44"/>
      <c r="F124" s="107"/>
      <c r="G124" s="132">
        <v>100</v>
      </c>
      <c r="H124" s="132">
        <v>100</v>
      </c>
      <c r="I124" s="182"/>
      <c r="K124" s="5"/>
      <c r="L124" s="5"/>
      <c r="M124" s="5"/>
      <c r="N124" s="5"/>
      <c r="O124" s="5"/>
    </row>
    <row r="125" spans="1:15" ht="38.25" customHeight="1" x14ac:dyDescent="0.2">
      <c r="A125" s="191"/>
      <c r="B125" s="166"/>
      <c r="C125" s="13" t="s">
        <v>436</v>
      </c>
      <c r="D125" s="133" t="s">
        <v>22</v>
      </c>
      <c r="E125" s="44"/>
      <c r="F125" s="107"/>
      <c r="G125" s="132">
        <v>32</v>
      </c>
      <c r="H125" s="132">
        <v>70.83</v>
      </c>
      <c r="I125" s="182"/>
      <c r="K125" s="5"/>
      <c r="L125" s="5"/>
      <c r="M125" s="5"/>
      <c r="N125" s="5"/>
      <c r="O125" s="5"/>
    </row>
    <row r="126" spans="1:15" ht="15" customHeight="1" x14ac:dyDescent="0.2">
      <c r="A126" s="191"/>
      <c r="B126" s="166"/>
      <c r="C126" s="103" t="s">
        <v>61</v>
      </c>
      <c r="D126" s="131" t="s">
        <v>17</v>
      </c>
      <c r="E126" s="29">
        <f>E127+E128+E129+E130</f>
        <v>346150.95212999999</v>
      </c>
      <c r="F126" s="29">
        <f>F127+F128+F129+F130</f>
        <v>340599.75520000001</v>
      </c>
      <c r="G126" s="29">
        <v>346150.95212999999</v>
      </c>
      <c r="H126" s="29">
        <v>340599.75520000001</v>
      </c>
      <c r="I126" s="182"/>
      <c r="J126" s="129"/>
      <c r="K126" s="5"/>
      <c r="L126" s="5"/>
      <c r="M126" s="5"/>
      <c r="N126" s="5"/>
      <c r="O126" s="5"/>
    </row>
    <row r="127" spans="1:15" ht="15" customHeight="1" x14ac:dyDescent="0.2">
      <c r="A127" s="191"/>
      <c r="B127" s="166"/>
      <c r="C127" s="13" t="s">
        <v>36</v>
      </c>
      <c r="D127" s="133" t="s">
        <v>17</v>
      </c>
      <c r="E127" s="29">
        <v>18.371189999999999</v>
      </c>
      <c r="F127" s="29">
        <v>18.371189999999999</v>
      </c>
      <c r="G127" s="29">
        <v>18.371189999999999</v>
      </c>
      <c r="H127" s="29">
        <v>18.371189999999999</v>
      </c>
      <c r="I127" s="182"/>
      <c r="J127" s="129"/>
      <c r="K127" s="5"/>
      <c r="L127" s="5"/>
      <c r="M127" s="5"/>
      <c r="N127" s="5"/>
      <c r="O127" s="5"/>
    </row>
    <row r="128" spans="1:15" ht="15" customHeight="1" x14ac:dyDescent="0.2">
      <c r="A128" s="191"/>
      <c r="B128" s="166"/>
      <c r="C128" s="13" t="s">
        <v>27</v>
      </c>
      <c r="D128" s="133" t="s">
        <v>17</v>
      </c>
      <c r="E128" s="29">
        <v>59682.706789999997</v>
      </c>
      <c r="F128" s="29">
        <v>59656.793380000003</v>
      </c>
      <c r="G128" s="29">
        <v>59682.706789999997</v>
      </c>
      <c r="H128" s="29">
        <v>59656.793380000003</v>
      </c>
      <c r="I128" s="182"/>
      <c r="J128" s="51"/>
      <c r="K128" s="5"/>
      <c r="L128" s="5"/>
      <c r="M128" s="5"/>
      <c r="N128" s="5"/>
      <c r="O128" s="5"/>
    </row>
    <row r="129" spans="1:15" ht="15" customHeight="1" x14ac:dyDescent="0.2">
      <c r="A129" s="191"/>
      <c r="B129" s="166"/>
      <c r="C129" s="13" t="s">
        <v>18</v>
      </c>
      <c r="D129" s="133" t="s">
        <v>17</v>
      </c>
      <c r="E129" s="29">
        <v>286421.41553</v>
      </c>
      <c r="F129" s="29">
        <v>280924.59062999999</v>
      </c>
      <c r="G129" s="29">
        <v>286421.41553</v>
      </c>
      <c r="H129" s="29">
        <v>280924.59062999999</v>
      </c>
      <c r="I129" s="182"/>
      <c r="J129" s="51"/>
      <c r="K129" s="5"/>
      <c r="L129" s="5"/>
      <c r="M129" s="5"/>
      <c r="N129" s="5"/>
      <c r="O129" s="5"/>
    </row>
    <row r="130" spans="1:15" ht="16.5" customHeight="1" x14ac:dyDescent="0.2">
      <c r="A130" s="192"/>
      <c r="B130" s="166"/>
      <c r="C130" s="50" t="s">
        <v>52</v>
      </c>
      <c r="D130" s="133" t="s">
        <v>17</v>
      </c>
      <c r="E130" s="29">
        <v>28.45862</v>
      </c>
      <c r="F130" s="29">
        <v>0</v>
      </c>
      <c r="G130" s="29">
        <v>28.45862</v>
      </c>
      <c r="H130" s="29">
        <v>0</v>
      </c>
      <c r="I130" s="182"/>
      <c r="K130" s="5"/>
      <c r="L130" s="5"/>
      <c r="M130" s="5"/>
      <c r="N130" s="5"/>
      <c r="O130" s="5"/>
    </row>
    <row r="131" spans="1:15" ht="38.25" customHeight="1" x14ac:dyDescent="0.2">
      <c r="A131" s="190" t="s">
        <v>83</v>
      </c>
      <c r="B131" s="166" t="s">
        <v>269</v>
      </c>
      <c r="C131" s="13" t="s">
        <v>85</v>
      </c>
      <c r="D131" s="133" t="s">
        <v>78</v>
      </c>
      <c r="E131" s="107"/>
      <c r="F131" s="107"/>
      <c r="G131" s="123">
        <v>4</v>
      </c>
      <c r="H131" s="123">
        <v>4</v>
      </c>
      <c r="I131" s="182">
        <f>((H131/G131+H133/G133)/2)/(H135/G135)*100</f>
        <v>129.9719971638963</v>
      </c>
      <c r="K131" s="5"/>
      <c r="L131" s="5"/>
      <c r="M131" s="5"/>
      <c r="N131" s="5"/>
      <c r="O131" s="5"/>
    </row>
    <row r="132" spans="1:15" ht="27.75" customHeight="1" x14ac:dyDescent="0.2">
      <c r="A132" s="191"/>
      <c r="B132" s="166"/>
      <c r="C132" s="13" t="s">
        <v>291</v>
      </c>
      <c r="D132" s="133" t="s">
        <v>78</v>
      </c>
      <c r="E132" s="107"/>
      <c r="F132" s="107"/>
      <c r="G132" s="123">
        <v>0</v>
      </c>
      <c r="H132" s="123">
        <v>0</v>
      </c>
      <c r="I132" s="182"/>
      <c r="K132" s="5"/>
      <c r="L132" s="5"/>
      <c r="M132" s="5"/>
      <c r="N132" s="5"/>
      <c r="O132" s="5"/>
    </row>
    <row r="133" spans="1:15" ht="38.25" x14ac:dyDescent="0.2">
      <c r="A133" s="191"/>
      <c r="B133" s="166"/>
      <c r="C133" s="13" t="s">
        <v>86</v>
      </c>
      <c r="D133" s="133" t="s">
        <v>78</v>
      </c>
      <c r="E133" s="107"/>
      <c r="F133" s="107"/>
      <c r="G133" s="123">
        <v>1</v>
      </c>
      <c r="H133" s="123">
        <v>1</v>
      </c>
      <c r="I133" s="182"/>
      <c r="K133" s="5"/>
      <c r="L133" s="5"/>
      <c r="M133" s="5"/>
      <c r="N133" s="5"/>
      <c r="O133" s="5"/>
    </row>
    <row r="134" spans="1:15" ht="25.5" x14ac:dyDescent="0.2">
      <c r="A134" s="191"/>
      <c r="B134" s="166"/>
      <c r="C134" s="13" t="s">
        <v>87</v>
      </c>
      <c r="D134" s="133" t="s">
        <v>78</v>
      </c>
      <c r="E134" s="107"/>
      <c r="F134" s="107"/>
      <c r="G134" s="123">
        <v>0</v>
      </c>
      <c r="H134" s="123">
        <v>0</v>
      </c>
      <c r="I134" s="182"/>
      <c r="K134" s="5"/>
      <c r="L134" s="5"/>
      <c r="M134" s="5"/>
      <c r="N134" s="5"/>
      <c r="O134" s="5"/>
    </row>
    <row r="135" spans="1:15" ht="15.75" customHeight="1" x14ac:dyDescent="0.2">
      <c r="A135" s="191"/>
      <c r="B135" s="166"/>
      <c r="C135" s="103" t="s">
        <v>61</v>
      </c>
      <c r="D135" s="131" t="s">
        <v>17</v>
      </c>
      <c r="E135" s="29">
        <f>E136+E137+E138+E139</f>
        <v>315307.20843</v>
      </c>
      <c r="F135" s="29">
        <f>F136+F137+F138+F139</f>
        <v>242596.26327999998</v>
      </c>
      <c r="G135" s="29">
        <v>315307.20843</v>
      </c>
      <c r="H135" s="29">
        <v>242596.26328000001</v>
      </c>
      <c r="I135" s="182"/>
      <c r="K135" s="5"/>
      <c r="L135" s="5"/>
      <c r="M135" s="5"/>
      <c r="N135" s="5"/>
      <c r="O135" s="5"/>
    </row>
    <row r="136" spans="1:15" x14ac:dyDescent="0.2">
      <c r="A136" s="191"/>
      <c r="B136" s="166"/>
      <c r="C136" s="31" t="s">
        <v>36</v>
      </c>
      <c r="D136" s="133" t="s">
        <v>17</v>
      </c>
      <c r="E136" s="147">
        <v>0</v>
      </c>
      <c r="F136" s="147">
        <v>0</v>
      </c>
      <c r="G136" s="147">
        <v>0</v>
      </c>
      <c r="H136" s="147">
        <v>0</v>
      </c>
      <c r="I136" s="182"/>
      <c r="J136" s="37"/>
      <c r="K136" s="5"/>
      <c r="L136" s="5"/>
      <c r="M136" s="5"/>
      <c r="N136" s="5"/>
      <c r="O136" s="5"/>
    </row>
    <row r="137" spans="1:15" x14ac:dyDescent="0.2">
      <c r="A137" s="191"/>
      <c r="B137" s="166"/>
      <c r="C137" s="13" t="s">
        <v>27</v>
      </c>
      <c r="D137" s="133" t="s">
        <v>17</v>
      </c>
      <c r="E137" s="29">
        <v>282381.81138999999</v>
      </c>
      <c r="F137" s="29">
        <v>213071.72295</v>
      </c>
      <c r="G137" s="29">
        <v>282381.81138999999</v>
      </c>
      <c r="H137" s="29">
        <v>213071.72295</v>
      </c>
      <c r="I137" s="182"/>
      <c r="J137" s="37"/>
      <c r="K137" s="5"/>
      <c r="L137" s="5"/>
      <c r="M137" s="5"/>
      <c r="N137" s="5"/>
      <c r="O137" s="5"/>
    </row>
    <row r="138" spans="1:15" x14ac:dyDescent="0.2">
      <c r="A138" s="191"/>
      <c r="B138" s="166"/>
      <c r="C138" s="13" t="s">
        <v>18</v>
      </c>
      <c r="D138" s="133" t="s">
        <v>17</v>
      </c>
      <c r="E138" s="29">
        <v>22193.26972</v>
      </c>
      <c r="F138" s="29">
        <v>19292.41301</v>
      </c>
      <c r="G138" s="29">
        <v>22193.26972</v>
      </c>
      <c r="H138" s="29">
        <v>19292.41301</v>
      </c>
      <c r="I138" s="182"/>
      <c r="J138" s="37"/>
      <c r="K138" s="5"/>
      <c r="L138" s="5"/>
      <c r="M138" s="5"/>
      <c r="N138" s="5"/>
      <c r="O138" s="5"/>
    </row>
    <row r="139" spans="1:15" x14ac:dyDescent="0.2">
      <c r="A139" s="192"/>
      <c r="B139" s="166"/>
      <c r="C139" s="13" t="s">
        <v>52</v>
      </c>
      <c r="D139" s="133" t="s">
        <v>17</v>
      </c>
      <c r="E139" s="29">
        <v>10732.12732</v>
      </c>
      <c r="F139" s="29">
        <v>10232.12732</v>
      </c>
      <c r="G139" s="29">
        <v>10732.12732</v>
      </c>
      <c r="H139" s="29">
        <v>10232.12732</v>
      </c>
      <c r="I139" s="182"/>
      <c r="J139" s="37"/>
      <c r="K139" s="5"/>
      <c r="L139" s="5"/>
      <c r="M139" s="5"/>
      <c r="N139" s="5"/>
      <c r="O139" s="5"/>
    </row>
    <row r="140" spans="1:15" ht="39" customHeight="1" x14ac:dyDescent="0.2">
      <c r="A140" s="190" t="s">
        <v>88</v>
      </c>
      <c r="B140" s="166" t="s">
        <v>270</v>
      </c>
      <c r="C140" s="13" t="s">
        <v>89</v>
      </c>
      <c r="D140" s="133" t="s">
        <v>22</v>
      </c>
      <c r="E140" s="26"/>
      <c r="F140" s="26"/>
      <c r="G140" s="132">
        <v>100</v>
      </c>
      <c r="H140" s="132">
        <v>100</v>
      </c>
      <c r="I140" s="182">
        <f>((H140/G140+H141/G141)/2)/(H142/G142)*100</f>
        <v>92.676780721572968</v>
      </c>
      <c r="K140" s="5"/>
      <c r="L140" s="5"/>
      <c r="M140" s="5"/>
      <c r="N140" s="5"/>
      <c r="O140" s="5"/>
    </row>
    <row r="141" spans="1:15" ht="27" customHeight="1" x14ac:dyDescent="0.2">
      <c r="A141" s="191"/>
      <c r="B141" s="166"/>
      <c r="C141" s="13" t="s">
        <v>90</v>
      </c>
      <c r="D141" s="133" t="s">
        <v>91</v>
      </c>
      <c r="E141" s="107"/>
      <c r="F141" s="107"/>
      <c r="G141" s="107">
        <v>16.03</v>
      </c>
      <c r="H141" s="107">
        <v>12.582000000000001</v>
      </c>
      <c r="I141" s="182"/>
      <c r="J141" s="39"/>
      <c r="K141" s="5"/>
      <c r="L141" s="5"/>
      <c r="M141" s="5"/>
      <c r="N141" s="5"/>
      <c r="O141" s="5"/>
    </row>
    <row r="142" spans="1:15" x14ac:dyDescent="0.2">
      <c r="A142" s="191"/>
      <c r="B142" s="166"/>
      <c r="C142" s="34" t="s">
        <v>61</v>
      </c>
      <c r="D142" s="131" t="s">
        <v>17</v>
      </c>
      <c r="E142" s="29">
        <f>E143+E144+E145+E146</f>
        <v>24126.434010000001</v>
      </c>
      <c r="F142" s="29">
        <f>F143+F144+F145+F146</f>
        <v>23233.085729999999</v>
      </c>
      <c r="G142" s="29">
        <v>24126.434010000001</v>
      </c>
      <c r="H142" s="29">
        <v>23233.085729999999</v>
      </c>
      <c r="I142" s="182"/>
      <c r="K142" s="5"/>
      <c r="L142" s="5"/>
      <c r="M142" s="5"/>
      <c r="N142" s="5"/>
      <c r="O142" s="5"/>
    </row>
    <row r="143" spans="1:15" x14ac:dyDescent="0.2">
      <c r="A143" s="191"/>
      <c r="B143" s="166"/>
      <c r="C143" s="27" t="s">
        <v>27</v>
      </c>
      <c r="D143" s="133" t="s">
        <v>17</v>
      </c>
      <c r="E143" s="147">
        <v>0</v>
      </c>
      <c r="F143" s="147">
        <v>0</v>
      </c>
      <c r="G143" s="147">
        <v>0</v>
      </c>
      <c r="H143" s="147">
        <v>0</v>
      </c>
      <c r="I143" s="182"/>
      <c r="K143" s="5"/>
      <c r="L143" s="5"/>
      <c r="M143" s="5"/>
      <c r="N143" s="5"/>
      <c r="O143" s="5"/>
    </row>
    <row r="144" spans="1:15" x14ac:dyDescent="0.2">
      <c r="A144" s="191"/>
      <c r="B144" s="166"/>
      <c r="C144" s="27" t="s">
        <v>18</v>
      </c>
      <c r="D144" s="133" t="s">
        <v>17</v>
      </c>
      <c r="E144" s="29">
        <v>23911.04478</v>
      </c>
      <c r="F144" s="29">
        <v>23185.28573</v>
      </c>
      <c r="G144" s="29">
        <v>23911.04478</v>
      </c>
      <c r="H144" s="29">
        <v>23185.28573</v>
      </c>
      <c r="I144" s="182"/>
      <c r="J144" s="51"/>
      <c r="K144" s="5"/>
      <c r="L144" s="5"/>
      <c r="M144" s="5"/>
      <c r="N144" s="5"/>
      <c r="O144" s="5"/>
    </row>
    <row r="145" spans="1:15" ht="13.5" customHeight="1" x14ac:dyDescent="0.2">
      <c r="A145" s="192"/>
      <c r="B145" s="166"/>
      <c r="C145" s="27" t="s">
        <v>52</v>
      </c>
      <c r="D145" s="133" t="s">
        <v>17</v>
      </c>
      <c r="E145" s="29">
        <v>215.38923</v>
      </c>
      <c r="F145" s="29">
        <v>47.8</v>
      </c>
      <c r="G145" s="29">
        <v>215.38923</v>
      </c>
      <c r="H145" s="29">
        <v>47.8</v>
      </c>
      <c r="I145" s="182"/>
      <c r="J145" s="51"/>
      <c r="K145" s="5"/>
      <c r="L145" s="5"/>
      <c r="M145" s="5"/>
      <c r="N145" s="5"/>
      <c r="O145" s="5"/>
    </row>
    <row r="146" spans="1:15" ht="38.25" customHeight="1" x14ac:dyDescent="0.2">
      <c r="A146" s="190" t="s">
        <v>92</v>
      </c>
      <c r="B146" s="166" t="s">
        <v>367</v>
      </c>
      <c r="C146" s="52" t="s">
        <v>93</v>
      </c>
      <c r="D146" s="14" t="s">
        <v>14</v>
      </c>
      <c r="E146" s="53"/>
      <c r="F146" s="53"/>
      <c r="G146" s="26">
        <v>9</v>
      </c>
      <c r="H146" s="26">
        <v>7</v>
      </c>
      <c r="I146" s="182">
        <f>((H146/G146+H147/G147+H148/G148+H149/G149+H150/G150+H151/G151)/6)/(H152/G152)*100</f>
        <v>150.84175084175084</v>
      </c>
      <c r="J146" s="22"/>
      <c r="K146" s="5"/>
      <c r="L146" s="5"/>
      <c r="M146" s="5"/>
      <c r="N146" s="5"/>
      <c r="O146" s="5"/>
    </row>
    <row r="147" spans="1:15" ht="38.25" x14ac:dyDescent="0.2">
      <c r="A147" s="191"/>
      <c r="B147" s="166"/>
      <c r="C147" s="54" t="s">
        <v>94</v>
      </c>
      <c r="D147" s="14" t="s">
        <v>14</v>
      </c>
      <c r="E147" s="53"/>
      <c r="F147" s="53"/>
      <c r="G147" s="26">
        <v>78</v>
      </c>
      <c r="H147" s="26">
        <v>78</v>
      </c>
      <c r="I147" s="182"/>
      <c r="K147" s="5"/>
      <c r="L147" s="5"/>
      <c r="M147" s="5"/>
      <c r="N147" s="5"/>
      <c r="O147" s="5"/>
    </row>
    <row r="148" spans="1:15" ht="38.25" x14ac:dyDescent="0.2">
      <c r="A148" s="191"/>
      <c r="B148" s="166"/>
      <c r="C148" s="55" t="s">
        <v>95</v>
      </c>
      <c r="D148" s="133" t="s">
        <v>22</v>
      </c>
      <c r="E148" s="53"/>
      <c r="F148" s="53"/>
      <c r="G148" s="132">
        <v>100</v>
      </c>
      <c r="H148" s="132">
        <v>100</v>
      </c>
      <c r="I148" s="182"/>
      <c r="K148" s="5"/>
      <c r="L148" s="5"/>
      <c r="M148" s="5"/>
      <c r="N148" s="5"/>
      <c r="O148" s="5"/>
    </row>
    <row r="149" spans="1:15" ht="53.25" customHeight="1" x14ac:dyDescent="0.2">
      <c r="A149" s="191"/>
      <c r="B149" s="166"/>
      <c r="C149" s="13" t="s">
        <v>96</v>
      </c>
      <c r="D149" s="14" t="s">
        <v>14</v>
      </c>
      <c r="E149" s="53"/>
      <c r="F149" s="53"/>
      <c r="G149" s="14">
        <v>3</v>
      </c>
      <c r="H149" s="14">
        <v>5</v>
      </c>
      <c r="I149" s="182"/>
      <c r="K149" s="5"/>
      <c r="L149" s="5"/>
      <c r="M149" s="5"/>
      <c r="N149" s="5"/>
      <c r="O149" s="5"/>
    </row>
    <row r="150" spans="1:15" ht="39" customHeight="1" x14ac:dyDescent="0.2">
      <c r="A150" s="191"/>
      <c r="B150" s="166"/>
      <c r="C150" s="13" t="s">
        <v>97</v>
      </c>
      <c r="D150" s="14" t="s">
        <v>14</v>
      </c>
      <c r="E150" s="53"/>
      <c r="F150" s="53"/>
      <c r="G150" s="14">
        <v>9</v>
      </c>
      <c r="H150" s="14">
        <v>13</v>
      </c>
      <c r="I150" s="182"/>
      <c r="K150" s="5"/>
      <c r="L150" s="5"/>
      <c r="M150" s="5"/>
      <c r="N150" s="5"/>
      <c r="O150" s="5"/>
    </row>
    <row r="151" spans="1:15" ht="38.25" x14ac:dyDescent="0.2">
      <c r="A151" s="191"/>
      <c r="B151" s="166"/>
      <c r="C151" s="54" t="s">
        <v>98</v>
      </c>
      <c r="D151" s="14" t="s">
        <v>14</v>
      </c>
      <c r="E151" s="53"/>
      <c r="F151" s="53"/>
      <c r="G151" s="133">
        <v>25</v>
      </c>
      <c r="H151" s="133">
        <v>27</v>
      </c>
      <c r="I151" s="182"/>
      <c r="K151" s="5"/>
      <c r="L151" s="5"/>
      <c r="M151" s="5"/>
      <c r="N151" s="5"/>
      <c r="O151" s="5"/>
    </row>
    <row r="152" spans="1:15" x14ac:dyDescent="0.2">
      <c r="A152" s="191"/>
      <c r="B152" s="166"/>
      <c r="C152" s="56" t="s">
        <v>61</v>
      </c>
      <c r="D152" s="131" t="s">
        <v>17</v>
      </c>
      <c r="E152" s="126">
        <f>E153</f>
        <v>150</v>
      </c>
      <c r="F152" s="126">
        <f>F153</f>
        <v>115.5</v>
      </c>
      <c r="G152" s="126">
        <f>G153</f>
        <v>150</v>
      </c>
      <c r="H152" s="126">
        <f>H153</f>
        <v>115.5</v>
      </c>
      <c r="I152" s="182"/>
      <c r="K152" s="5"/>
      <c r="L152" s="5"/>
      <c r="M152" s="5"/>
      <c r="N152" s="5"/>
      <c r="O152" s="5"/>
    </row>
    <row r="153" spans="1:15" x14ac:dyDescent="0.2">
      <c r="A153" s="191"/>
      <c r="B153" s="166"/>
      <c r="C153" s="27" t="s">
        <v>18</v>
      </c>
      <c r="D153" s="133" t="s">
        <v>17</v>
      </c>
      <c r="E153" s="126">
        <v>150</v>
      </c>
      <c r="F153" s="126">
        <v>115.5</v>
      </c>
      <c r="G153" s="126">
        <v>150</v>
      </c>
      <c r="H153" s="126">
        <v>115.5</v>
      </c>
      <c r="I153" s="182"/>
      <c r="J153" s="37"/>
      <c r="K153" s="5"/>
      <c r="L153" s="5"/>
      <c r="M153" s="5"/>
      <c r="N153" s="5"/>
      <c r="O153" s="5"/>
    </row>
    <row r="154" spans="1:15" ht="38.25" customHeight="1" x14ac:dyDescent="0.2">
      <c r="A154" s="190" t="s">
        <v>99</v>
      </c>
      <c r="B154" s="166" t="s">
        <v>100</v>
      </c>
      <c r="C154" s="54" t="s">
        <v>101</v>
      </c>
      <c r="D154" s="14" t="s">
        <v>78</v>
      </c>
      <c r="E154" s="44"/>
      <c r="F154" s="44"/>
      <c r="G154" s="14">
        <v>4</v>
      </c>
      <c r="H154" s="14">
        <v>4</v>
      </c>
      <c r="I154" s="167">
        <f>((H154/G154+H155/G155+H156/G156+H157/G157)/4)/(H158/G158)*100</f>
        <v>99.558797702576868</v>
      </c>
      <c r="J154" s="22"/>
      <c r="K154" s="5"/>
      <c r="L154" s="5"/>
      <c r="M154" s="5"/>
      <c r="N154" s="5"/>
      <c r="O154" s="5"/>
    </row>
    <row r="155" spans="1:15" ht="52.5" customHeight="1" x14ac:dyDescent="0.2">
      <c r="A155" s="191"/>
      <c r="B155" s="166"/>
      <c r="C155" s="54" t="s">
        <v>102</v>
      </c>
      <c r="D155" s="14" t="s">
        <v>22</v>
      </c>
      <c r="E155" s="44"/>
      <c r="F155" s="44"/>
      <c r="G155" s="132">
        <v>57.8</v>
      </c>
      <c r="H155" s="132">
        <v>57</v>
      </c>
      <c r="I155" s="167"/>
      <c r="K155" s="5"/>
      <c r="L155" s="5"/>
      <c r="M155" s="5"/>
      <c r="N155" s="5"/>
      <c r="O155" s="5"/>
    </row>
    <row r="156" spans="1:15" ht="53.25" customHeight="1" x14ac:dyDescent="0.2">
      <c r="A156" s="191"/>
      <c r="B156" s="166"/>
      <c r="C156" s="57" t="s">
        <v>103</v>
      </c>
      <c r="D156" s="14" t="s">
        <v>22</v>
      </c>
      <c r="E156" s="44"/>
      <c r="F156" s="44"/>
      <c r="G156" s="132">
        <v>90</v>
      </c>
      <c r="H156" s="132">
        <v>99</v>
      </c>
      <c r="I156" s="167"/>
      <c r="K156" s="5"/>
      <c r="L156" s="5"/>
      <c r="M156" s="5"/>
      <c r="N156" s="5"/>
      <c r="O156" s="5"/>
    </row>
    <row r="157" spans="1:15" ht="51.75" customHeight="1" x14ac:dyDescent="0.2">
      <c r="A157" s="191"/>
      <c r="B157" s="166"/>
      <c r="C157" s="57" t="s">
        <v>104</v>
      </c>
      <c r="D157" s="14" t="s">
        <v>22</v>
      </c>
      <c r="E157" s="107"/>
      <c r="F157" s="107"/>
      <c r="G157" s="21">
        <v>3.8</v>
      </c>
      <c r="H157" s="21">
        <v>3.4</v>
      </c>
      <c r="I157" s="167"/>
      <c r="K157" s="5"/>
      <c r="L157" s="5"/>
      <c r="M157" s="5"/>
      <c r="N157" s="5"/>
      <c r="O157" s="5"/>
    </row>
    <row r="158" spans="1:15" x14ac:dyDescent="0.2">
      <c r="A158" s="191"/>
      <c r="B158" s="166"/>
      <c r="C158" s="56" t="s">
        <v>61</v>
      </c>
      <c r="D158" s="130" t="s">
        <v>17</v>
      </c>
      <c r="E158" s="148">
        <f>E159+E160+E161</f>
        <v>5915.1432199999999</v>
      </c>
      <c r="F158" s="148">
        <f>F159+F160+F161</f>
        <v>5912.9807200000005</v>
      </c>
      <c r="G158" s="131">
        <v>5915.1432199999999</v>
      </c>
      <c r="H158" s="131">
        <v>5912.9807200000005</v>
      </c>
      <c r="I158" s="167"/>
      <c r="K158" s="5"/>
      <c r="L158" s="5"/>
      <c r="M158" s="5"/>
      <c r="N158" s="5"/>
      <c r="O158" s="5"/>
    </row>
    <row r="159" spans="1:15" x14ac:dyDescent="0.2">
      <c r="A159" s="191"/>
      <c r="B159" s="166"/>
      <c r="C159" s="27" t="s">
        <v>27</v>
      </c>
      <c r="D159" s="133" t="s">
        <v>17</v>
      </c>
      <c r="E159" s="148">
        <v>4944.8549700000003</v>
      </c>
      <c r="F159" s="148">
        <v>4944.8456900000001</v>
      </c>
      <c r="G159" s="131">
        <v>4944.8549700000003</v>
      </c>
      <c r="H159" s="131">
        <v>4944.8456900000001</v>
      </c>
      <c r="I159" s="167"/>
      <c r="K159" s="5"/>
      <c r="L159" s="5"/>
      <c r="M159" s="5"/>
      <c r="N159" s="5"/>
      <c r="O159" s="5"/>
    </row>
    <row r="160" spans="1:15" x14ac:dyDescent="0.2">
      <c r="A160" s="191"/>
      <c r="B160" s="166"/>
      <c r="C160" s="27" t="s">
        <v>18</v>
      </c>
      <c r="D160" s="133" t="s">
        <v>17</v>
      </c>
      <c r="E160" s="148">
        <v>970.28824999999995</v>
      </c>
      <c r="F160" s="148">
        <v>968.13503000000003</v>
      </c>
      <c r="G160" s="131">
        <v>970.28824999999995</v>
      </c>
      <c r="H160" s="131">
        <v>968.13503000000003</v>
      </c>
      <c r="I160" s="167"/>
      <c r="K160" s="5"/>
      <c r="L160" s="5"/>
      <c r="M160" s="5"/>
      <c r="N160" s="5"/>
      <c r="O160" s="5"/>
    </row>
    <row r="161" spans="1:15" x14ac:dyDescent="0.2">
      <c r="A161" s="192"/>
      <c r="B161" s="166"/>
      <c r="C161" s="27" t="s">
        <v>52</v>
      </c>
      <c r="D161" s="133" t="s">
        <v>17</v>
      </c>
      <c r="E161" s="126">
        <v>0</v>
      </c>
      <c r="F161" s="126">
        <v>0</v>
      </c>
      <c r="G161" s="126">
        <v>0</v>
      </c>
      <c r="H161" s="126">
        <v>0</v>
      </c>
      <c r="I161" s="167"/>
      <c r="K161" s="5"/>
      <c r="L161" s="5"/>
      <c r="M161" s="5"/>
      <c r="N161" s="5"/>
      <c r="O161" s="5"/>
    </row>
    <row r="162" spans="1:15" ht="42" customHeight="1" x14ac:dyDescent="0.2">
      <c r="A162" s="190" t="s">
        <v>105</v>
      </c>
      <c r="B162" s="166" t="s">
        <v>364</v>
      </c>
      <c r="C162" s="27" t="s">
        <v>107</v>
      </c>
      <c r="D162" s="14" t="s">
        <v>108</v>
      </c>
      <c r="E162" s="58"/>
      <c r="F162" s="58"/>
      <c r="G162" s="59">
        <v>0</v>
      </c>
      <c r="H162" s="59">
        <v>0</v>
      </c>
      <c r="I162" s="204">
        <f>SUM((H167/G167+H185/G185+H186/G186+H187/G187+H188/G188+H210/G210+H176/G176)/7*(H212/G212)*100)</f>
        <v>119.20048614832864</v>
      </c>
      <c r="J162" s="22"/>
      <c r="K162" s="5"/>
      <c r="L162" s="5"/>
      <c r="M162" s="5"/>
      <c r="N162" s="5"/>
      <c r="O162" s="5"/>
    </row>
    <row r="163" spans="1:15" ht="39" customHeight="1" x14ac:dyDescent="0.2">
      <c r="A163" s="191"/>
      <c r="B163" s="166"/>
      <c r="C163" s="27" t="s">
        <v>109</v>
      </c>
      <c r="D163" s="14" t="s">
        <v>108</v>
      </c>
      <c r="E163" s="58"/>
      <c r="F163" s="58"/>
      <c r="G163" s="59">
        <v>0</v>
      </c>
      <c r="H163" s="59">
        <v>0</v>
      </c>
      <c r="I163" s="205"/>
      <c r="K163" s="5"/>
      <c r="L163" s="5"/>
      <c r="M163" s="5"/>
      <c r="N163" s="5"/>
      <c r="O163" s="5"/>
    </row>
    <row r="164" spans="1:15" ht="24.75" customHeight="1" x14ac:dyDescent="0.2">
      <c r="A164" s="191"/>
      <c r="B164" s="166"/>
      <c r="C164" s="27" t="s">
        <v>110</v>
      </c>
      <c r="D164" s="133" t="s">
        <v>22</v>
      </c>
      <c r="E164" s="58"/>
      <c r="F164" s="58"/>
      <c r="G164" s="59">
        <v>0</v>
      </c>
      <c r="H164" s="59">
        <v>0</v>
      </c>
      <c r="I164" s="205"/>
    </row>
    <row r="165" spans="1:15" ht="25.5" x14ac:dyDescent="0.2">
      <c r="A165" s="191"/>
      <c r="B165" s="166"/>
      <c r="C165" s="13" t="s">
        <v>111</v>
      </c>
      <c r="D165" s="133" t="s">
        <v>34</v>
      </c>
      <c r="E165" s="58"/>
      <c r="F165" s="58"/>
      <c r="G165" s="59">
        <v>0</v>
      </c>
      <c r="H165" s="59">
        <v>0</v>
      </c>
      <c r="I165" s="205"/>
    </row>
    <row r="166" spans="1:15" ht="24" customHeight="1" x14ac:dyDescent="0.2">
      <c r="A166" s="191"/>
      <c r="B166" s="166"/>
      <c r="C166" s="52" t="s">
        <v>112</v>
      </c>
      <c r="D166" s="133" t="s">
        <v>113</v>
      </c>
      <c r="E166" s="133"/>
      <c r="F166" s="133"/>
      <c r="G166" s="131">
        <v>133.6</v>
      </c>
      <c r="H166" s="131">
        <v>178.1</v>
      </c>
      <c r="I166" s="205"/>
    </row>
    <row r="167" spans="1:15" ht="14.25" customHeight="1" x14ac:dyDescent="0.2">
      <c r="A167" s="191"/>
      <c r="B167" s="166"/>
      <c r="C167" s="52" t="s">
        <v>114</v>
      </c>
      <c r="D167" s="133" t="s">
        <v>113</v>
      </c>
      <c r="E167" s="133"/>
      <c r="F167" s="133"/>
      <c r="G167" s="131">
        <v>133.6</v>
      </c>
      <c r="H167" s="130">
        <v>178.1</v>
      </c>
      <c r="I167" s="205"/>
    </row>
    <row r="168" spans="1:15" ht="14.25" customHeight="1" x14ac:dyDescent="0.2">
      <c r="A168" s="191"/>
      <c r="B168" s="166"/>
      <c r="C168" s="52" t="s">
        <v>115</v>
      </c>
      <c r="D168" s="133" t="s">
        <v>113</v>
      </c>
      <c r="E168" s="133"/>
      <c r="F168" s="133"/>
      <c r="G168" s="14">
        <v>0</v>
      </c>
      <c r="H168" s="14">
        <v>0</v>
      </c>
      <c r="I168" s="205"/>
    </row>
    <row r="169" spans="1:15" ht="51.75" customHeight="1" x14ac:dyDescent="0.2">
      <c r="A169" s="191"/>
      <c r="B169" s="166"/>
      <c r="C169" s="27" t="s">
        <v>116</v>
      </c>
      <c r="D169" s="133" t="s">
        <v>113</v>
      </c>
      <c r="E169" s="14"/>
      <c r="F169" s="14"/>
      <c r="G169" s="14">
        <v>0</v>
      </c>
      <c r="H169" s="14">
        <v>0</v>
      </c>
      <c r="I169" s="205"/>
    </row>
    <row r="170" spans="1:15" ht="26.25" customHeight="1" x14ac:dyDescent="0.2">
      <c r="A170" s="191"/>
      <c r="B170" s="166"/>
      <c r="C170" s="57" t="s">
        <v>117</v>
      </c>
      <c r="D170" s="133" t="s">
        <v>22</v>
      </c>
      <c r="E170" s="133"/>
      <c r="F170" s="133"/>
      <c r="G170" s="14">
        <v>0</v>
      </c>
      <c r="H170" s="14">
        <v>0</v>
      </c>
      <c r="I170" s="205"/>
    </row>
    <row r="171" spans="1:15" ht="29.25" customHeight="1" x14ac:dyDescent="0.2">
      <c r="A171" s="191"/>
      <c r="B171" s="166"/>
      <c r="C171" s="57" t="s">
        <v>118</v>
      </c>
      <c r="D171" s="133" t="s">
        <v>22</v>
      </c>
      <c r="E171" s="133"/>
      <c r="F171" s="133"/>
      <c r="G171" s="14">
        <v>0</v>
      </c>
      <c r="H171" s="14">
        <v>0</v>
      </c>
      <c r="I171" s="205"/>
    </row>
    <row r="172" spans="1:15" ht="25.5" x14ac:dyDescent="0.2">
      <c r="A172" s="191"/>
      <c r="B172" s="166"/>
      <c r="C172" s="57" t="s">
        <v>119</v>
      </c>
      <c r="D172" s="133" t="s">
        <v>120</v>
      </c>
      <c r="E172" s="133"/>
      <c r="F172" s="133"/>
      <c r="G172" s="21">
        <v>0</v>
      </c>
      <c r="H172" s="21">
        <v>0</v>
      </c>
      <c r="I172" s="205"/>
    </row>
    <row r="173" spans="1:15" ht="29.25" customHeight="1" x14ac:dyDescent="0.2">
      <c r="A173" s="191"/>
      <c r="B173" s="166"/>
      <c r="C173" s="57" t="s">
        <v>121</v>
      </c>
      <c r="D173" s="133" t="s">
        <v>122</v>
      </c>
      <c r="E173" s="133"/>
      <c r="F173" s="133"/>
      <c r="G173" s="14">
        <v>0</v>
      </c>
      <c r="H173" s="14">
        <v>0</v>
      </c>
      <c r="I173" s="205"/>
    </row>
    <row r="174" spans="1:15" ht="33.75" customHeight="1" x14ac:dyDescent="0.2">
      <c r="A174" s="191"/>
      <c r="B174" s="166"/>
      <c r="C174" s="57" t="s">
        <v>123</v>
      </c>
      <c r="D174" s="14" t="s">
        <v>71</v>
      </c>
      <c r="E174" s="133"/>
      <c r="F174" s="133"/>
      <c r="G174" s="21">
        <v>0</v>
      </c>
      <c r="H174" s="21">
        <v>0</v>
      </c>
      <c r="I174" s="205"/>
    </row>
    <row r="175" spans="1:15" ht="25.5" x14ac:dyDescent="0.2">
      <c r="A175" s="191"/>
      <c r="B175" s="166"/>
      <c r="C175" s="57" t="s">
        <v>124</v>
      </c>
      <c r="D175" s="14" t="s">
        <v>71</v>
      </c>
      <c r="E175" s="133"/>
      <c r="F175" s="133"/>
      <c r="G175" s="14">
        <v>0</v>
      </c>
      <c r="H175" s="14">
        <v>0</v>
      </c>
      <c r="I175" s="205"/>
    </row>
    <row r="176" spans="1:15" ht="51" x14ac:dyDescent="0.2">
      <c r="A176" s="191"/>
      <c r="B176" s="166"/>
      <c r="C176" s="57" t="s">
        <v>125</v>
      </c>
      <c r="D176" s="133" t="s">
        <v>122</v>
      </c>
      <c r="E176" s="133"/>
      <c r="F176" s="133"/>
      <c r="G176" s="130">
        <v>107.8</v>
      </c>
      <c r="H176" s="130">
        <v>113</v>
      </c>
      <c r="I176" s="205"/>
    </row>
    <row r="177" spans="1:15" s="6" customFormat="1" ht="16.5" customHeight="1" x14ac:dyDescent="0.25">
      <c r="A177" s="191"/>
      <c r="B177" s="166"/>
      <c r="C177" s="57" t="s">
        <v>126</v>
      </c>
      <c r="D177" s="133" t="s">
        <v>122</v>
      </c>
      <c r="E177" s="133"/>
      <c r="F177" s="133"/>
      <c r="G177" s="14">
        <v>0</v>
      </c>
      <c r="H177" s="14">
        <v>0</v>
      </c>
      <c r="I177" s="205"/>
      <c r="J177" s="8"/>
      <c r="K177" s="8"/>
      <c r="L177" s="8"/>
      <c r="M177" s="8"/>
      <c r="N177" s="8"/>
      <c r="O177" s="8"/>
    </row>
    <row r="178" spans="1:15" ht="25.5" x14ac:dyDescent="0.2">
      <c r="A178" s="191"/>
      <c r="B178" s="166"/>
      <c r="C178" s="57" t="s">
        <v>127</v>
      </c>
      <c r="D178" s="133" t="s">
        <v>22</v>
      </c>
      <c r="E178" s="133"/>
      <c r="F178" s="133"/>
      <c r="G178" s="21">
        <v>0</v>
      </c>
      <c r="H178" s="21">
        <v>0</v>
      </c>
      <c r="I178" s="205"/>
    </row>
    <row r="179" spans="1:15" ht="51" customHeight="1" x14ac:dyDescent="0.2">
      <c r="A179" s="191"/>
      <c r="B179" s="166"/>
      <c r="C179" s="57" t="s">
        <v>128</v>
      </c>
      <c r="D179" s="133" t="s">
        <v>22</v>
      </c>
      <c r="E179" s="133"/>
      <c r="F179" s="133"/>
      <c r="G179" s="14">
        <v>0</v>
      </c>
      <c r="H179" s="14">
        <v>0</v>
      </c>
      <c r="I179" s="205"/>
    </row>
    <row r="180" spans="1:15" ht="54.75" customHeight="1" x14ac:dyDescent="0.2">
      <c r="A180" s="191"/>
      <c r="B180" s="166"/>
      <c r="C180" s="57" t="s">
        <v>129</v>
      </c>
      <c r="D180" s="133" t="s">
        <v>130</v>
      </c>
      <c r="E180" s="133"/>
      <c r="F180" s="133"/>
      <c r="G180" s="14">
        <v>0</v>
      </c>
      <c r="H180" s="14">
        <v>0</v>
      </c>
      <c r="I180" s="205"/>
      <c r="J180" s="5"/>
      <c r="K180" s="5"/>
      <c r="L180" s="5"/>
      <c r="M180" s="5"/>
      <c r="N180" s="5"/>
      <c r="O180" s="5"/>
    </row>
    <row r="181" spans="1:15" ht="38.25" customHeight="1" x14ac:dyDescent="0.2">
      <c r="A181" s="191"/>
      <c r="B181" s="166"/>
      <c r="C181" s="57" t="s">
        <v>131</v>
      </c>
      <c r="D181" s="133" t="s">
        <v>22</v>
      </c>
      <c r="E181" s="133"/>
      <c r="F181" s="133"/>
      <c r="G181" s="14">
        <v>0</v>
      </c>
      <c r="H181" s="21">
        <v>0</v>
      </c>
      <c r="I181" s="205"/>
      <c r="J181" s="5"/>
      <c r="K181" s="5"/>
      <c r="L181" s="5"/>
      <c r="M181" s="5"/>
      <c r="N181" s="5"/>
      <c r="O181" s="5"/>
    </row>
    <row r="182" spans="1:15" ht="25.5" x14ac:dyDescent="0.2">
      <c r="A182" s="191"/>
      <c r="B182" s="166"/>
      <c r="C182" s="57" t="s">
        <v>132</v>
      </c>
      <c r="D182" s="133" t="s">
        <v>133</v>
      </c>
      <c r="E182" s="133"/>
      <c r="F182" s="133"/>
      <c r="G182" s="14">
        <v>0</v>
      </c>
      <c r="H182" s="14">
        <v>0</v>
      </c>
      <c r="I182" s="205"/>
      <c r="J182" s="5"/>
      <c r="K182" s="5"/>
      <c r="L182" s="5"/>
      <c r="M182" s="5"/>
      <c r="N182" s="5"/>
      <c r="O182" s="5"/>
    </row>
    <row r="183" spans="1:15" ht="27" customHeight="1" x14ac:dyDescent="0.2">
      <c r="A183" s="191"/>
      <c r="B183" s="166"/>
      <c r="C183" s="57" t="s">
        <v>134</v>
      </c>
      <c r="D183" s="133" t="s">
        <v>133</v>
      </c>
      <c r="E183" s="133"/>
      <c r="F183" s="133"/>
      <c r="G183" s="14">
        <v>0</v>
      </c>
      <c r="H183" s="14">
        <v>0</v>
      </c>
      <c r="I183" s="205"/>
      <c r="J183" s="5"/>
      <c r="K183" s="5"/>
      <c r="L183" s="5"/>
      <c r="M183" s="5"/>
      <c r="N183" s="5"/>
      <c r="O183" s="5"/>
    </row>
    <row r="184" spans="1:15" ht="27" customHeight="1" x14ac:dyDescent="0.2">
      <c r="A184" s="191"/>
      <c r="B184" s="166"/>
      <c r="C184" s="57" t="s">
        <v>252</v>
      </c>
      <c r="D184" s="133"/>
      <c r="E184" s="133"/>
      <c r="F184" s="133"/>
      <c r="G184" s="14">
        <v>0</v>
      </c>
      <c r="H184" s="14">
        <v>0</v>
      </c>
      <c r="I184" s="205"/>
      <c r="J184" s="5"/>
      <c r="K184" s="5"/>
      <c r="L184" s="5"/>
      <c r="M184" s="5"/>
      <c r="N184" s="5"/>
      <c r="O184" s="5"/>
    </row>
    <row r="185" spans="1:15" ht="41.25" customHeight="1" x14ac:dyDescent="0.2">
      <c r="A185" s="191"/>
      <c r="B185" s="166"/>
      <c r="C185" s="57" t="s">
        <v>253</v>
      </c>
      <c r="D185" s="133" t="s">
        <v>133</v>
      </c>
      <c r="E185" s="133"/>
      <c r="F185" s="133"/>
      <c r="G185" s="130">
        <v>300</v>
      </c>
      <c r="H185" s="130">
        <v>302.2</v>
      </c>
      <c r="I185" s="205"/>
      <c r="J185" s="5"/>
      <c r="K185" s="5"/>
      <c r="L185" s="5"/>
      <c r="M185" s="5"/>
      <c r="N185" s="5"/>
      <c r="O185" s="5"/>
    </row>
    <row r="186" spans="1:15" ht="51" x14ac:dyDescent="0.2">
      <c r="A186" s="191"/>
      <c r="B186" s="166"/>
      <c r="C186" s="57" t="s">
        <v>254</v>
      </c>
      <c r="D186" s="133" t="s">
        <v>135</v>
      </c>
      <c r="E186" s="133"/>
      <c r="F186" s="133"/>
      <c r="G186" s="130">
        <v>2556</v>
      </c>
      <c r="H186" s="130">
        <v>2686</v>
      </c>
      <c r="I186" s="205"/>
      <c r="J186" s="5"/>
      <c r="K186" s="5"/>
      <c r="L186" s="5"/>
      <c r="M186" s="5"/>
      <c r="N186" s="5"/>
      <c r="O186" s="5"/>
    </row>
    <row r="187" spans="1:15" ht="51" customHeight="1" x14ac:dyDescent="0.2">
      <c r="A187" s="191"/>
      <c r="B187" s="166"/>
      <c r="C187" s="57" t="s">
        <v>255</v>
      </c>
      <c r="D187" s="133" t="s">
        <v>133</v>
      </c>
      <c r="E187" s="133"/>
      <c r="F187" s="133"/>
      <c r="G187" s="130">
        <v>2410</v>
      </c>
      <c r="H187" s="130">
        <v>1779</v>
      </c>
      <c r="I187" s="205"/>
      <c r="J187" s="5"/>
      <c r="K187" s="5"/>
      <c r="L187" s="5"/>
      <c r="M187" s="5"/>
      <c r="N187" s="5"/>
      <c r="O187" s="5"/>
    </row>
    <row r="188" spans="1:15" ht="63.75" x14ac:dyDescent="0.2">
      <c r="A188" s="191"/>
      <c r="B188" s="166"/>
      <c r="C188" s="57" t="s">
        <v>256</v>
      </c>
      <c r="D188" s="133" t="s">
        <v>135</v>
      </c>
      <c r="E188" s="133"/>
      <c r="F188" s="133"/>
      <c r="G188" s="130">
        <v>700</v>
      </c>
      <c r="H188" s="130">
        <v>766</v>
      </c>
      <c r="I188" s="205"/>
      <c r="J188" s="5"/>
      <c r="K188" s="5"/>
      <c r="L188" s="5"/>
      <c r="M188" s="5"/>
      <c r="N188" s="5"/>
      <c r="O188" s="5"/>
    </row>
    <row r="189" spans="1:15" ht="38.25" x14ac:dyDescent="0.2">
      <c r="A189" s="191"/>
      <c r="B189" s="166"/>
      <c r="C189" s="57" t="s">
        <v>257</v>
      </c>
      <c r="D189" s="133" t="s">
        <v>135</v>
      </c>
      <c r="E189" s="133"/>
      <c r="F189" s="133"/>
      <c r="G189" s="14">
        <v>0</v>
      </c>
      <c r="H189" s="14">
        <v>0</v>
      </c>
      <c r="I189" s="205"/>
      <c r="J189" s="5"/>
      <c r="K189" s="5"/>
      <c r="L189" s="5"/>
      <c r="M189" s="5"/>
      <c r="N189" s="5"/>
      <c r="O189" s="5"/>
    </row>
    <row r="190" spans="1:15" ht="51" x14ac:dyDescent="0.2">
      <c r="A190" s="191"/>
      <c r="B190" s="166"/>
      <c r="C190" s="57" t="s">
        <v>258</v>
      </c>
      <c r="D190" s="133"/>
      <c r="E190" s="133"/>
      <c r="F190" s="133"/>
      <c r="G190" s="130">
        <v>0</v>
      </c>
      <c r="H190" s="130">
        <v>0</v>
      </c>
      <c r="I190" s="205"/>
      <c r="J190" s="5"/>
      <c r="K190" s="5"/>
      <c r="L190" s="5"/>
      <c r="M190" s="5"/>
      <c r="N190" s="5"/>
      <c r="O190" s="5"/>
    </row>
    <row r="191" spans="1:15" x14ac:dyDescent="0.2">
      <c r="A191" s="191"/>
      <c r="B191" s="166"/>
      <c r="C191" s="57" t="s">
        <v>136</v>
      </c>
      <c r="D191" s="133" t="s">
        <v>78</v>
      </c>
      <c r="E191" s="133"/>
      <c r="F191" s="133"/>
      <c r="G191" s="14">
        <v>0</v>
      </c>
      <c r="H191" s="14">
        <v>0</v>
      </c>
      <c r="I191" s="205"/>
      <c r="J191" s="5"/>
      <c r="K191" s="5"/>
      <c r="L191" s="5"/>
      <c r="M191" s="5"/>
      <c r="N191" s="5"/>
      <c r="O191" s="5"/>
    </row>
    <row r="192" spans="1:15" x14ac:dyDescent="0.2">
      <c r="A192" s="191"/>
      <c r="B192" s="166"/>
      <c r="C192" s="57" t="s">
        <v>137</v>
      </c>
      <c r="D192" s="133" t="s">
        <v>78</v>
      </c>
      <c r="E192" s="133"/>
      <c r="F192" s="133"/>
      <c r="G192" s="14">
        <v>0</v>
      </c>
      <c r="H192" s="14">
        <v>0</v>
      </c>
      <c r="I192" s="205"/>
      <c r="J192" s="5"/>
      <c r="K192" s="5"/>
      <c r="L192" s="5"/>
      <c r="M192" s="5"/>
      <c r="N192" s="5"/>
      <c r="O192" s="5"/>
    </row>
    <row r="193" spans="1:15" x14ac:dyDescent="0.2">
      <c r="A193" s="191"/>
      <c r="B193" s="166"/>
      <c r="C193" s="57" t="s">
        <v>138</v>
      </c>
      <c r="D193" s="133" t="s">
        <v>78</v>
      </c>
      <c r="E193" s="133"/>
      <c r="F193" s="133"/>
      <c r="G193" s="14">
        <v>0</v>
      </c>
      <c r="H193" s="14">
        <v>0</v>
      </c>
      <c r="I193" s="205"/>
      <c r="J193" s="5"/>
      <c r="K193" s="5"/>
      <c r="L193" s="5"/>
      <c r="M193" s="5"/>
      <c r="N193" s="5"/>
      <c r="O193" s="5"/>
    </row>
    <row r="194" spans="1:15" ht="42" customHeight="1" x14ac:dyDescent="0.2">
      <c r="A194" s="191"/>
      <c r="B194" s="166"/>
      <c r="C194" s="27" t="s">
        <v>259</v>
      </c>
      <c r="D194" s="133" t="s">
        <v>139</v>
      </c>
      <c r="E194" s="133"/>
      <c r="F194" s="133"/>
      <c r="G194" s="14">
        <v>0</v>
      </c>
      <c r="H194" s="14">
        <v>0</v>
      </c>
      <c r="I194" s="205"/>
      <c r="J194" s="5"/>
      <c r="K194" s="5"/>
      <c r="L194" s="5"/>
      <c r="M194" s="5"/>
      <c r="N194" s="5"/>
      <c r="O194" s="5"/>
    </row>
    <row r="195" spans="1:15" ht="38.25" customHeight="1" x14ac:dyDescent="0.2">
      <c r="A195" s="191"/>
      <c r="B195" s="166"/>
      <c r="C195" s="57" t="s">
        <v>260</v>
      </c>
      <c r="D195" s="133" t="s">
        <v>140</v>
      </c>
      <c r="E195" s="133"/>
      <c r="F195" s="133"/>
      <c r="G195" s="14">
        <v>0</v>
      </c>
      <c r="H195" s="14">
        <v>0</v>
      </c>
      <c r="I195" s="205"/>
      <c r="J195" s="5"/>
      <c r="K195" s="5"/>
      <c r="L195" s="5"/>
      <c r="M195" s="5"/>
      <c r="N195" s="5"/>
      <c r="O195" s="5"/>
    </row>
    <row r="196" spans="1:15" ht="25.5" x14ac:dyDescent="0.2">
      <c r="A196" s="191"/>
      <c r="B196" s="166"/>
      <c r="C196" s="57" t="s">
        <v>141</v>
      </c>
      <c r="D196" s="133" t="s">
        <v>140</v>
      </c>
      <c r="E196" s="133"/>
      <c r="F196" s="133"/>
      <c r="G196" s="14">
        <v>0</v>
      </c>
      <c r="H196" s="14">
        <v>0</v>
      </c>
      <c r="I196" s="205"/>
      <c r="J196" s="5"/>
      <c r="K196" s="5"/>
      <c r="L196" s="5"/>
      <c r="M196" s="5"/>
      <c r="N196" s="5"/>
      <c r="O196" s="5"/>
    </row>
    <row r="197" spans="1:15" ht="26.25" customHeight="1" x14ac:dyDescent="0.2">
      <c r="A197" s="191"/>
      <c r="B197" s="166"/>
      <c r="C197" s="57" t="s">
        <v>261</v>
      </c>
      <c r="D197" s="133" t="s">
        <v>22</v>
      </c>
      <c r="E197" s="133"/>
      <c r="F197" s="133"/>
      <c r="G197" s="14">
        <v>0</v>
      </c>
      <c r="H197" s="14">
        <v>0</v>
      </c>
      <c r="I197" s="205"/>
      <c r="J197" s="5"/>
      <c r="K197" s="5"/>
      <c r="L197" s="5"/>
      <c r="M197" s="5"/>
      <c r="N197" s="5"/>
      <c r="O197" s="5"/>
    </row>
    <row r="198" spans="1:15" ht="25.5" x14ac:dyDescent="0.2">
      <c r="A198" s="191"/>
      <c r="B198" s="166"/>
      <c r="C198" s="57" t="s">
        <v>262</v>
      </c>
      <c r="D198" s="133" t="s">
        <v>22</v>
      </c>
      <c r="E198" s="133"/>
      <c r="F198" s="133"/>
      <c r="G198" s="14">
        <v>0</v>
      </c>
      <c r="H198" s="14">
        <v>0</v>
      </c>
      <c r="I198" s="205"/>
      <c r="J198" s="5"/>
      <c r="K198" s="5"/>
      <c r="L198" s="5"/>
      <c r="M198" s="5"/>
      <c r="N198" s="5"/>
      <c r="O198" s="5"/>
    </row>
    <row r="199" spans="1:15" ht="49.5" customHeight="1" x14ac:dyDescent="0.2">
      <c r="A199" s="191"/>
      <c r="B199" s="166"/>
      <c r="C199" s="57" t="s">
        <v>263</v>
      </c>
      <c r="D199" s="133" t="s">
        <v>26</v>
      </c>
      <c r="E199" s="133"/>
      <c r="F199" s="133"/>
      <c r="G199" s="14">
        <v>0</v>
      </c>
      <c r="H199" s="14">
        <v>0</v>
      </c>
      <c r="I199" s="205"/>
      <c r="J199" s="5"/>
      <c r="K199" s="5"/>
      <c r="L199" s="5"/>
      <c r="M199" s="5"/>
      <c r="N199" s="5"/>
      <c r="O199" s="5"/>
    </row>
    <row r="200" spans="1:15" ht="63.75" x14ac:dyDescent="0.2">
      <c r="A200" s="191"/>
      <c r="B200" s="166"/>
      <c r="C200" s="57" t="s">
        <v>264</v>
      </c>
      <c r="D200" s="133" t="s">
        <v>26</v>
      </c>
      <c r="E200" s="133"/>
      <c r="F200" s="133"/>
      <c r="G200" s="14">
        <v>0</v>
      </c>
      <c r="H200" s="14">
        <v>0</v>
      </c>
      <c r="I200" s="205"/>
      <c r="J200" s="5"/>
      <c r="K200" s="5"/>
      <c r="L200" s="5"/>
      <c r="M200" s="5"/>
      <c r="N200" s="5"/>
      <c r="O200" s="5"/>
    </row>
    <row r="201" spans="1:15" ht="27" customHeight="1" x14ac:dyDescent="0.2">
      <c r="A201" s="191"/>
      <c r="B201" s="166"/>
      <c r="C201" s="57" t="s">
        <v>265</v>
      </c>
      <c r="D201" s="133" t="s">
        <v>26</v>
      </c>
      <c r="E201" s="133"/>
      <c r="F201" s="133"/>
      <c r="G201" s="14">
        <v>0</v>
      </c>
      <c r="H201" s="14">
        <v>0</v>
      </c>
      <c r="I201" s="205"/>
      <c r="J201" s="5"/>
      <c r="K201" s="5"/>
      <c r="L201" s="5"/>
      <c r="M201" s="5"/>
      <c r="N201" s="5"/>
      <c r="O201" s="5"/>
    </row>
    <row r="202" spans="1:15" ht="51" x14ac:dyDescent="0.2">
      <c r="A202" s="191"/>
      <c r="B202" s="166"/>
      <c r="C202" s="57" t="s">
        <v>266</v>
      </c>
      <c r="D202" s="133" t="s">
        <v>14</v>
      </c>
      <c r="E202" s="133"/>
      <c r="F202" s="133"/>
      <c r="G202" s="14">
        <v>0</v>
      </c>
      <c r="H202" s="14">
        <v>0</v>
      </c>
      <c r="I202" s="205"/>
      <c r="J202" s="5"/>
      <c r="K202" s="5"/>
      <c r="L202" s="5"/>
      <c r="M202" s="5"/>
      <c r="N202" s="5"/>
      <c r="O202" s="5"/>
    </row>
    <row r="203" spans="1:15" ht="102" x14ac:dyDescent="0.2">
      <c r="A203" s="191"/>
      <c r="B203" s="166"/>
      <c r="C203" s="57" t="s">
        <v>337</v>
      </c>
      <c r="D203" s="133"/>
      <c r="E203" s="133"/>
      <c r="F203" s="133"/>
      <c r="G203" s="14">
        <v>0</v>
      </c>
      <c r="H203" s="14">
        <v>0</v>
      </c>
      <c r="I203" s="205"/>
      <c r="J203" s="5"/>
      <c r="K203" s="5"/>
      <c r="L203" s="5"/>
      <c r="M203" s="5"/>
      <c r="N203" s="5"/>
      <c r="O203" s="5"/>
    </row>
    <row r="204" spans="1:15" ht="93" customHeight="1" x14ac:dyDescent="0.2">
      <c r="A204" s="191"/>
      <c r="B204" s="166"/>
      <c r="C204" s="57" t="s">
        <v>338</v>
      </c>
      <c r="D204" s="133" t="s">
        <v>26</v>
      </c>
      <c r="E204" s="133"/>
      <c r="F204" s="133"/>
      <c r="G204" s="14">
        <v>0</v>
      </c>
      <c r="H204" s="14">
        <v>0</v>
      </c>
      <c r="I204" s="205"/>
      <c r="J204" s="5"/>
      <c r="K204" s="5"/>
      <c r="L204" s="5"/>
      <c r="M204" s="5"/>
      <c r="N204" s="5"/>
      <c r="O204" s="5"/>
    </row>
    <row r="205" spans="1:15" ht="44.25" customHeight="1" x14ac:dyDescent="0.2">
      <c r="A205" s="191"/>
      <c r="B205" s="166"/>
      <c r="C205" s="57" t="s">
        <v>339</v>
      </c>
      <c r="D205" s="133" t="s">
        <v>26</v>
      </c>
      <c r="E205" s="133"/>
      <c r="F205" s="133"/>
      <c r="G205" s="14">
        <v>0</v>
      </c>
      <c r="H205" s="14">
        <v>0</v>
      </c>
      <c r="I205" s="205"/>
      <c r="J205" s="5"/>
      <c r="K205" s="5"/>
      <c r="L205" s="5"/>
      <c r="M205" s="5"/>
      <c r="N205" s="5"/>
      <c r="O205" s="5"/>
    </row>
    <row r="206" spans="1:15" ht="38.25" x14ac:dyDescent="0.2">
      <c r="A206" s="191"/>
      <c r="B206" s="166"/>
      <c r="C206" s="57" t="s">
        <v>340</v>
      </c>
      <c r="D206" s="133" t="s">
        <v>142</v>
      </c>
      <c r="E206" s="133"/>
      <c r="F206" s="133"/>
      <c r="G206" s="14">
        <v>0</v>
      </c>
      <c r="H206" s="14">
        <v>0</v>
      </c>
      <c r="I206" s="205"/>
      <c r="J206" s="5"/>
      <c r="K206" s="5"/>
      <c r="L206" s="5"/>
      <c r="M206" s="5"/>
      <c r="N206" s="5"/>
      <c r="O206" s="5"/>
    </row>
    <row r="207" spans="1:15" ht="25.5" x14ac:dyDescent="0.2">
      <c r="A207" s="191"/>
      <c r="B207" s="166"/>
      <c r="C207" s="57" t="s">
        <v>341</v>
      </c>
      <c r="D207" s="133" t="s">
        <v>26</v>
      </c>
      <c r="E207" s="133"/>
      <c r="F207" s="133"/>
      <c r="G207" s="14">
        <v>0</v>
      </c>
      <c r="H207" s="14">
        <v>0</v>
      </c>
      <c r="I207" s="205"/>
      <c r="J207" s="5"/>
      <c r="K207" s="5"/>
      <c r="L207" s="5"/>
      <c r="M207" s="5"/>
      <c r="N207" s="5"/>
      <c r="O207" s="5"/>
    </row>
    <row r="208" spans="1:15" ht="51" x14ac:dyDescent="0.2">
      <c r="A208" s="191"/>
      <c r="B208" s="166"/>
      <c r="C208" s="57" t="s">
        <v>342</v>
      </c>
      <c r="D208" s="133" t="s">
        <v>26</v>
      </c>
      <c r="E208" s="133"/>
      <c r="F208" s="133"/>
      <c r="G208" s="14">
        <v>0</v>
      </c>
      <c r="H208" s="14">
        <v>0</v>
      </c>
      <c r="I208" s="205"/>
      <c r="J208" s="5"/>
      <c r="K208" s="5"/>
      <c r="L208" s="5"/>
      <c r="M208" s="5"/>
      <c r="N208" s="5"/>
      <c r="O208" s="5"/>
    </row>
    <row r="209" spans="1:15" ht="38.25" x14ac:dyDescent="0.2">
      <c r="A209" s="191"/>
      <c r="B209" s="166"/>
      <c r="C209" s="57" t="s">
        <v>343</v>
      </c>
      <c r="D209" s="133" t="s">
        <v>154</v>
      </c>
      <c r="E209" s="133"/>
      <c r="F209" s="133"/>
      <c r="G209" s="14">
        <v>0</v>
      </c>
      <c r="H209" s="14">
        <v>0</v>
      </c>
      <c r="I209" s="205"/>
      <c r="J209" s="5"/>
      <c r="K209" s="5"/>
      <c r="L209" s="5"/>
      <c r="M209" s="5"/>
      <c r="N209" s="5"/>
      <c r="O209" s="5"/>
    </row>
    <row r="210" spans="1:15" ht="89.25" x14ac:dyDescent="0.2">
      <c r="A210" s="191"/>
      <c r="B210" s="166"/>
      <c r="C210" s="57" t="s">
        <v>344</v>
      </c>
      <c r="D210" s="133" t="s">
        <v>26</v>
      </c>
      <c r="E210" s="133"/>
      <c r="F210" s="133"/>
      <c r="G210" s="130">
        <v>1</v>
      </c>
      <c r="H210" s="130">
        <v>3</v>
      </c>
      <c r="I210" s="205"/>
      <c r="J210" s="5"/>
      <c r="K210" s="5"/>
      <c r="L210" s="5"/>
      <c r="M210" s="5"/>
      <c r="N210" s="5"/>
      <c r="O210" s="5"/>
    </row>
    <row r="211" spans="1:15" ht="118.5" customHeight="1" x14ac:dyDescent="0.2">
      <c r="A211" s="191"/>
      <c r="B211" s="166"/>
      <c r="C211" s="57" t="s">
        <v>345</v>
      </c>
      <c r="D211" s="133" t="s">
        <v>26</v>
      </c>
      <c r="E211" s="133"/>
      <c r="F211" s="133"/>
      <c r="G211" s="14">
        <v>0</v>
      </c>
      <c r="H211" s="14">
        <v>0</v>
      </c>
      <c r="I211" s="205"/>
      <c r="J211" s="5"/>
      <c r="K211" s="5"/>
      <c r="L211" s="5"/>
      <c r="M211" s="5"/>
      <c r="N211" s="5"/>
      <c r="O211" s="5"/>
    </row>
    <row r="212" spans="1:15" ht="15.75" customHeight="1" x14ac:dyDescent="0.2">
      <c r="A212" s="191"/>
      <c r="B212" s="166"/>
      <c r="C212" s="60" t="s">
        <v>61</v>
      </c>
      <c r="D212" s="131" t="s">
        <v>17</v>
      </c>
      <c r="E212" s="148">
        <f>E213+E214</f>
        <v>3237.4029999999998</v>
      </c>
      <c r="F212" s="148">
        <f>F213+F214</f>
        <v>2913.4029999999998</v>
      </c>
      <c r="G212" s="126">
        <f>G213+G214</f>
        <v>3237.4029999999998</v>
      </c>
      <c r="H212" s="126">
        <f>H213+H214</f>
        <v>2913.4029999999998</v>
      </c>
      <c r="I212" s="205"/>
      <c r="J212" s="5"/>
      <c r="K212" s="5"/>
      <c r="L212" s="5"/>
      <c r="M212" s="5"/>
      <c r="N212" s="5"/>
      <c r="O212" s="5"/>
    </row>
    <row r="213" spans="1:15" ht="13.5" customHeight="1" x14ac:dyDescent="0.2">
      <c r="A213" s="191"/>
      <c r="B213" s="166"/>
      <c r="C213" s="50" t="s">
        <v>27</v>
      </c>
      <c r="D213" s="133" t="s">
        <v>17</v>
      </c>
      <c r="E213" s="148" t="s">
        <v>370</v>
      </c>
      <c r="F213" s="148" t="s">
        <v>371</v>
      </c>
      <c r="G213" s="126">
        <v>3237.4029999999998</v>
      </c>
      <c r="H213" s="126">
        <v>2913.4029999999998</v>
      </c>
      <c r="I213" s="205"/>
      <c r="J213" s="5"/>
      <c r="K213" s="5"/>
      <c r="L213" s="5"/>
      <c r="M213" s="5"/>
      <c r="N213" s="5"/>
      <c r="O213" s="5"/>
    </row>
    <row r="214" spans="1:15" ht="15" customHeight="1" x14ac:dyDescent="0.2">
      <c r="A214" s="192"/>
      <c r="B214" s="166"/>
      <c r="C214" s="50" t="s">
        <v>18</v>
      </c>
      <c r="D214" s="133" t="s">
        <v>17</v>
      </c>
      <c r="E214" s="148">
        <v>0</v>
      </c>
      <c r="F214" s="148">
        <v>0</v>
      </c>
      <c r="G214" s="147">
        <v>0</v>
      </c>
      <c r="H214" s="147">
        <v>0</v>
      </c>
      <c r="I214" s="206"/>
      <c r="K214" s="5"/>
      <c r="L214" s="5"/>
      <c r="M214" s="5"/>
      <c r="N214" s="5"/>
      <c r="O214" s="5"/>
    </row>
    <row r="215" spans="1:15" ht="38.25" customHeight="1" x14ac:dyDescent="0.2">
      <c r="A215" s="179">
        <v>18</v>
      </c>
      <c r="B215" s="166" t="s">
        <v>365</v>
      </c>
      <c r="C215" s="13" t="s">
        <v>143</v>
      </c>
      <c r="D215" s="133" t="s">
        <v>22</v>
      </c>
      <c r="E215" s="16"/>
      <c r="F215" s="16"/>
      <c r="G215" s="132">
        <f>[1]Лист1!H7</f>
        <v>59</v>
      </c>
      <c r="H215" s="132">
        <f>[1]Лист1!I7</f>
        <v>63.1</v>
      </c>
      <c r="I215" s="196">
        <f>((H215/G215+H216/G216+H218/G218+H217/G217)/4)/(H219/G219)*100</f>
        <v>89.343022409341614</v>
      </c>
      <c r="J215" s="22"/>
      <c r="K215" s="5"/>
      <c r="L215" s="5"/>
      <c r="M215" s="5"/>
      <c r="N215" s="5"/>
      <c r="O215" s="5"/>
    </row>
    <row r="216" spans="1:15" ht="38.25" x14ac:dyDescent="0.2">
      <c r="A216" s="180"/>
      <c r="B216" s="166"/>
      <c r="C216" s="13" t="s">
        <v>144</v>
      </c>
      <c r="D216" s="133" t="s">
        <v>78</v>
      </c>
      <c r="E216" s="16"/>
      <c r="F216" s="16"/>
      <c r="G216" s="133">
        <f>[1]Лист1!H8</f>
        <v>297</v>
      </c>
      <c r="H216" s="133">
        <f>[1]Лист1!I8</f>
        <v>256</v>
      </c>
      <c r="I216" s="196"/>
      <c r="J216" s="22"/>
      <c r="K216" s="5"/>
      <c r="L216" s="5"/>
      <c r="M216" s="5"/>
      <c r="N216" s="5"/>
      <c r="O216" s="5"/>
    </row>
    <row r="217" spans="1:15" ht="38.25" x14ac:dyDescent="0.2">
      <c r="A217" s="180"/>
      <c r="B217" s="166"/>
      <c r="C217" s="13" t="s">
        <v>362</v>
      </c>
      <c r="D217" s="133" t="s">
        <v>14</v>
      </c>
      <c r="E217" s="16"/>
      <c r="F217" s="16"/>
      <c r="G217" s="133">
        <f>[1]Лист1!H9</f>
        <v>287</v>
      </c>
      <c r="H217" s="133">
        <f>[1]Лист1!I9</f>
        <v>456</v>
      </c>
      <c r="I217" s="196"/>
      <c r="J217" s="22"/>
      <c r="K217" s="5"/>
      <c r="L217" s="5"/>
      <c r="M217" s="5"/>
      <c r="N217" s="5"/>
      <c r="O217" s="5"/>
    </row>
    <row r="218" spans="1:15" ht="25.5" x14ac:dyDescent="0.2">
      <c r="A218" s="180"/>
      <c r="B218" s="166"/>
      <c r="C218" s="13" t="s">
        <v>363</v>
      </c>
      <c r="D218" s="133" t="s">
        <v>22</v>
      </c>
      <c r="E218" s="16"/>
      <c r="F218" s="16"/>
      <c r="G218" s="133">
        <v>100</v>
      </c>
      <c r="H218" s="133">
        <v>0.98</v>
      </c>
      <c r="I218" s="196"/>
      <c r="J218" s="22"/>
      <c r="K218" s="5"/>
      <c r="L218" s="5"/>
      <c r="M218" s="5"/>
      <c r="N218" s="5"/>
      <c r="O218" s="5"/>
    </row>
    <row r="219" spans="1:15" x14ac:dyDescent="0.2">
      <c r="A219" s="180"/>
      <c r="B219" s="166"/>
      <c r="C219" s="103" t="s">
        <v>38</v>
      </c>
      <c r="D219" s="131" t="s">
        <v>17</v>
      </c>
      <c r="E219" s="148">
        <f>E220+E221</f>
        <v>56990.434260000002</v>
      </c>
      <c r="F219" s="148">
        <f>F220+F221</f>
        <v>56294.72135</v>
      </c>
      <c r="G219" s="148">
        <f t="shared" ref="G219:H222" si="0">E219</f>
        <v>56990.434260000002</v>
      </c>
      <c r="H219" s="148">
        <f t="shared" si="0"/>
        <v>56294.72135</v>
      </c>
      <c r="I219" s="196"/>
      <c r="K219" s="5"/>
      <c r="L219" s="5"/>
      <c r="M219" s="5"/>
      <c r="N219" s="5"/>
      <c r="O219" s="5"/>
    </row>
    <row r="220" spans="1:15" x14ac:dyDescent="0.2">
      <c r="A220" s="180"/>
      <c r="B220" s="166"/>
      <c r="C220" s="61" t="s">
        <v>27</v>
      </c>
      <c r="D220" s="133" t="s">
        <v>17</v>
      </c>
      <c r="E220" s="126">
        <v>0</v>
      </c>
      <c r="F220" s="126">
        <v>0</v>
      </c>
      <c r="G220" s="126">
        <f t="shared" si="0"/>
        <v>0</v>
      </c>
      <c r="H220" s="126">
        <f t="shared" si="0"/>
        <v>0</v>
      </c>
      <c r="I220" s="196"/>
      <c r="K220" s="5"/>
      <c r="L220" s="5"/>
      <c r="M220" s="5"/>
      <c r="N220" s="5"/>
      <c r="O220" s="5"/>
    </row>
    <row r="221" spans="1:15" ht="14.25" customHeight="1" x14ac:dyDescent="0.2">
      <c r="A221" s="180"/>
      <c r="B221" s="166"/>
      <c r="C221" s="13" t="s">
        <v>18</v>
      </c>
      <c r="D221" s="133" t="s">
        <v>17</v>
      </c>
      <c r="E221" s="149">
        <v>56990.434260000002</v>
      </c>
      <c r="F221" s="150">
        <v>56294.72135</v>
      </c>
      <c r="G221" s="148">
        <f t="shared" si="0"/>
        <v>56990.434260000002</v>
      </c>
      <c r="H221" s="148">
        <f t="shared" si="0"/>
        <v>56294.72135</v>
      </c>
      <c r="I221" s="196"/>
      <c r="K221" s="5"/>
      <c r="L221" s="5"/>
      <c r="M221" s="5"/>
      <c r="N221" s="5"/>
      <c r="O221" s="5"/>
    </row>
    <row r="222" spans="1:15" ht="13.5" customHeight="1" x14ac:dyDescent="0.2">
      <c r="A222" s="181"/>
      <c r="B222" s="166"/>
      <c r="C222" s="53" t="s">
        <v>52</v>
      </c>
      <c r="D222" s="133" t="s">
        <v>17</v>
      </c>
      <c r="E222" s="147">
        <v>0</v>
      </c>
      <c r="F222" s="147">
        <v>0</v>
      </c>
      <c r="G222" s="147">
        <f t="shared" si="0"/>
        <v>0</v>
      </c>
      <c r="H222" s="147">
        <f t="shared" si="0"/>
        <v>0</v>
      </c>
      <c r="I222" s="196"/>
      <c r="K222" s="5"/>
      <c r="L222" s="5"/>
      <c r="M222" s="5"/>
      <c r="N222" s="5"/>
      <c r="O222" s="5"/>
    </row>
    <row r="223" spans="1:15" ht="39" customHeight="1" x14ac:dyDescent="0.2">
      <c r="A223" s="179">
        <v>19</v>
      </c>
      <c r="B223" s="172" t="s">
        <v>272</v>
      </c>
      <c r="C223" s="193" t="s">
        <v>276</v>
      </c>
      <c r="D223" s="194"/>
      <c r="E223" s="194"/>
      <c r="F223" s="194"/>
      <c r="G223" s="194"/>
      <c r="H223" s="195"/>
      <c r="I223" s="196">
        <f>((H224/G224+H225/G225+H226/G226+G227/H227+H232/G232+H233/G233+G234/H234)/7)/(H239/G239)*100</f>
        <v>111.79748449510694</v>
      </c>
      <c r="J223" s="22"/>
      <c r="K223" s="5"/>
      <c r="L223" s="5"/>
      <c r="M223" s="5"/>
      <c r="N223" s="5"/>
      <c r="O223" s="5"/>
    </row>
    <row r="224" spans="1:15" ht="39" customHeight="1" x14ac:dyDescent="0.2">
      <c r="A224" s="180"/>
      <c r="B224" s="178"/>
      <c r="C224" s="13" t="s">
        <v>145</v>
      </c>
      <c r="D224" s="14" t="s">
        <v>146</v>
      </c>
      <c r="E224" s="16"/>
      <c r="F224" s="16"/>
      <c r="G224" s="133">
        <v>1</v>
      </c>
      <c r="H224" s="133">
        <v>1</v>
      </c>
      <c r="I224" s="196"/>
      <c r="K224" s="5"/>
      <c r="L224" s="5"/>
      <c r="M224" s="5"/>
      <c r="N224" s="5"/>
      <c r="O224" s="5"/>
    </row>
    <row r="225" spans="1:15" ht="51.75" customHeight="1" x14ac:dyDescent="0.2">
      <c r="A225" s="180"/>
      <c r="B225" s="178"/>
      <c r="C225" s="13" t="s">
        <v>374</v>
      </c>
      <c r="D225" s="14" t="s">
        <v>78</v>
      </c>
      <c r="E225" s="16"/>
      <c r="F225" s="16"/>
      <c r="G225" s="133">
        <v>14</v>
      </c>
      <c r="H225" s="133">
        <v>15</v>
      </c>
      <c r="I225" s="196"/>
      <c r="K225" s="5"/>
      <c r="L225" s="5"/>
      <c r="M225" s="5"/>
      <c r="N225" s="5"/>
      <c r="O225" s="5"/>
    </row>
    <row r="226" spans="1:15" ht="38.25" x14ac:dyDescent="0.2">
      <c r="A226" s="180"/>
      <c r="B226" s="178"/>
      <c r="C226" s="13" t="s">
        <v>147</v>
      </c>
      <c r="D226" s="14" t="s">
        <v>148</v>
      </c>
      <c r="E226" s="16"/>
      <c r="F226" s="16"/>
      <c r="G226" s="133">
        <v>296</v>
      </c>
      <c r="H226" s="133">
        <v>321.60000000000002</v>
      </c>
      <c r="I226" s="196"/>
      <c r="K226" s="5"/>
      <c r="L226" s="5"/>
      <c r="M226" s="5"/>
      <c r="N226" s="5"/>
      <c r="O226" s="5"/>
    </row>
    <row r="227" spans="1:15" ht="52.5" customHeight="1" x14ac:dyDescent="0.2">
      <c r="A227" s="180"/>
      <c r="B227" s="178"/>
      <c r="C227" s="13" t="s">
        <v>149</v>
      </c>
      <c r="D227" s="14" t="s">
        <v>22</v>
      </c>
      <c r="E227" s="16"/>
      <c r="F227" s="16"/>
      <c r="G227" s="133">
        <v>1.33</v>
      </c>
      <c r="H227" s="133">
        <v>1.07</v>
      </c>
      <c r="I227" s="196"/>
      <c r="K227" s="5"/>
      <c r="L227" s="5"/>
      <c r="M227" s="5"/>
      <c r="N227" s="5"/>
      <c r="O227" s="5"/>
    </row>
    <row r="228" spans="1:15" ht="15" customHeight="1" x14ac:dyDescent="0.2">
      <c r="A228" s="180"/>
      <c r="B228" s="178"/>
      <c r="C228" s="62" t="s">
        <v>61</v>
      </c>
      <c r="D228" s="14" t="s">
        <v>63</v>
      </c>
      <c r="E228" s="148">
        <f>E229+E230</f>
        <v>48539.703320000001</v>
      </c>
      <c r="F228" s="148">
        <f>F229+F230</f>
        <v>43399.178870000003</v>
      </c>
      <c r="G228" s="15">
        <f>G229+G230</f>
        <v>48539.703320000001</v>
      </c>
      <c r="H228" s="15">
        <f>H229+H230</f>
        <v>43399.178870000003</v>
      </c>
      <c r="I228" s="196"/>
      <c r="K228" s="5"/>
      <c r="L228" s="5"/>
      <c r="M228" s="5"/>
      <c r="N228" s="5"/>
      <c r="O228" s="5"/>
    </row>
    <row r="229" spans="1:15" ht="15" customHeight="1" x14ac:dyDescent="0.2">
      <c r="A229" s="180"/>
      <c r="B229" s="178"/>
      <c r="C229" s="52" t="s">
        <v>18</v>
      </c>
      <c r="D229" s="14" t="s">
        <v>63</v>
      </c>
      <c r="E229" s="148" t="s">
        <v>375</v>
      </c>
      <c r="F229" s="148" t="s">
        <v>376</v>
      </c>
      <c r="G229" s="15">
        <v>34515.756029999997</v>
      </c>
      <c r="H229" s="15">
        <v>29375.23158</v>
      </c>
      <c r="I229" s="196"/>
      <c r="K229" s="5"/>
      <c r="L229" s="5"/>
      <c r="M229" s="5"/>
      <c r="N229" s="5"/>
      <c r="O229" s="5"/>
    </row>
    <row r="230" spans="1:15" ht="15.75" customHeight="1" x14ac:dyDescent="0.2">
      <c r="A230" s="180"/>
      <c r="B230" s="178"/>
      <c r="C230" s="52" t="s">
        <v>27</v>
      </c>
      <c r="D230" s="14" t="s">
        <v>63</v>
      </c>
      <c r="E230" s="15">
        <v>14023.94729</v>
      </c>
      <c r="F230" s="15">
        <v>14023.94729</v>
      </c>
      <c r="G230" s="15">
        <v>14023.94729</v>
      </c>
      <c r="H230" s="15">
        <v>14023.94729</v>
      </c>
      <c r="I230" s="196"/>
      <c r="K230" s="5"/>
      <c r="L230" s="5"/>
      <c r="M230" s="5"/>
      <c r="N230" s="5"/>
      <c r="O230" s="5"/>
    </row>
    <row r="231" spans="1:15" ht="29.25" customHeight="1" x14ac:dyDescent="0.2">
      <c r="A231" s="180"/>
      <c r="B231" s="178"/>
      <c r="C231" s="193" t="s">
        <v>275</v>
      </c>
      <c r="D231" s="194"/>
      <c r="E231" s="194"/>
      <c r="F231" s="194"/>
      <c r="G231" s="194"/>
      <c r="H231" s="195"/>
      <c r="I231" s="196"/>
      <c r="K231" s="5"/>
      <c r="L231" s="5"/>
      <c r="M231" s="5"/>
      <c r="N231" s="5"/>
      <c r="O231" s="5"/>
    </row>
    <row r="232" spans="1:15" ht="90.75" customHeight="1" x14ac:dyDescent="0.2">
      <c r="A232" s="180"/>
      <c r="B232" s="178"/>
      <c r="C232" s="13" t="s">
        <v>288</v>
      </c>
      <c r="D232" s="133" t="s">
        <v>22</v>
      </c>
      <c r="E232" s="16"/>
      <c r="F232" s="16"/>
      <c r="G232" s="132">
        <v>100</v>
      </c>
      <c r="H232" s="132">
        <v>100</v>
      </c>
      <c r="I232" s="196"/>
      <c r="K232" s="5"/>
      <c r="L232" s="5"/>
      <c r="M232" s="5"/>
      <c r="N232" s="5"/>
      <c r="O232" s="5"/>
    </row>
    <row r="233" spans="1:15" ht="24.75" customHeight="1" x14ac:dyDescent="0.2">
      <c r="A233" s="180"/>
      <c r="B233" s="178"/>
      <c r="C233" s="13" t="s">
        <v>150</v>
      </c>
      <c r="D233" s="133" t="s">
        <v>22</v>
      </c>
      <c r="E233" s="16"/>
      <c r="F233" s="16"/>
      <c r="G233" s="132">
        <v>46</v>
      </c>
      <c r="H233" s="132">
        <v>26</v>
      </c>
      <c r="I233" s="196"/>
      <c r="K233" s="5"/>
      <c r="L233" s="5"/>
      <c r="M233" s="5"/>
      <c r="N233" s="5"/>
      <c r="O233" s="5"/>
    </row>
    <row r="234" spans="1:15" ht="25.5" customHeight="1" x14ac:dyDescent="0.2">
      <c r="A234" s="180"/>
      <c r="B234" s="178"/>
      <c r="C234" s="13" t="s">
        <v>151</v>
      </c>
      <c r="D234" s="133" t="s">
        <v>22</v>
      </c>
      <c r="E234" s="16"/>
      <c r="F234" s="16"/>
      <c r="G234" s="132">
        <v>36</v>
      </c>
      <c r="H234" s="132">
        <v>32</v>
      </c>
      <c r="I234" s="196"/>
      <c r="K234" s="5"/>
      <c r="L234" s="5"/>
      <c r="M234" s="5"/>
      <c r="N234" s="5"/>
      <c r="O234" s="5"/>
    </row>
    <row r="235" spans="1:15" x14ac:dyDescent="0.2">
      <c r="A235" s="180"/>
      <c r="B235" s="178"/>
      <c r="C235" s="34" t="s">
        <v>38</v>
      </c>
      <c r="D235" s="131" t="s">
        <v>17</v>
      </c>
      <c r="E235" s="15">
        <f>E236+E237+E238</f>
        <v>51178.178590000003</v>
      </c>
      <c r="F235" s="15">
        <f>F236+F237+F238</f>
        <v>46800.124179999999</v>
      </c>
      <c r="G235" s="15">
        <f>G237+G238</f>
        <v>51005.01655</v>
      </c>
      <c r="H235" s="15">
        <f>H237+H238</f>
        <v>46800.124179999999</v>
      </c>
      <c r="I235" s="196"/>
      <c r="K235" s="5"/>
      <c r="L235" s="5"/>
      <c r="M235" s="5"/>
      <c r="N235" s="5"/>
      <c r="O235" s="5"/>
    </row>
    <row r="236" spans="1:15" ht="15.75" customHeight="1" x14ac:dyDescent="0.2">
      <c r="A236" s="180"/>
      <c r="B236" s="178"/>
      <c r="C236" s="27" t="s">
        <v>52</v>
      </c>
      <c r="D236" s="133" t="s">
        <v>17</v>
      </c>
      <c r="E236" s="15">
        <v>173.16203999999999</v>
      </c>
      <c r="F236" s="15">
        <v>0</v>
      </c>
      <c r="G236" s="15">
        <v>173.16203999999999</v>
      </c>
      <c r="H236" s="15">
        <v>0</v>
      </c>
      <c r="I236" s="196"/>
      <c r="K236" s="5"/>
      <c r="L236" s="5"/>
      <c r="M236" s="5"/>
      <c r="N236" s="5"/>
      <c r="O236" s="5"/>
    </row>
    <row r="237" spans="1:15" x14ac:dyDescent="0.2">
      <c r="A237" s="180"/>
      <c r="B237" s="178"/>
      <c r="C237" s="63" t="s">
        <v>27</v>
      </c>
      <c r="D237" s="133" t="s">
        <v>17</v>
      </c>
      <c r="E237" s="15">
        <v>0</v>
      </c>
      <c r="F237" s="15">
        <v>0</v>
      </c>
      <c r="G237" s="15">
        <v>0</v>
      </c>
      <c r="H237" s="15">
        <v>0</v>
      </c>
      <c r="I237" s="196"/>
      <c r="K237" s="5"/>
      <c r="L237" s="5"/>
      <c r="M237" s="5"/>
      <c r="N237" s="5"/>
      <c r="O237" s="5"/>
    </row>
    <row r="238" spans="1:15" x14ac:dyDescent="0.2">
      <c r="A238" s="180"/>
      <c r="B238" s="178"/>
      <c r="C238" s="52" t="s">
        <v>18</v>
      </c>
      <c r="D238" s="133" t="s">
        <v>17</v>
      </c>
      <c r="E238" s="15">
        <v>51005.01655</v>
      </c>
      <c r="F238" s="15">
        <v>46800.124179999999</v>
      </c>
      <c r="G238" s="15">
        <v>51005.01655</v>
      </c>
      <c r="H238" s="15">
        <v>46800.124179999999</v>
      </c>
      <c r="I238" s="196"/>
      <c r="K238" s="5"/>
      <c r="L238" s="5"/>
      <c r="M238" s="5"/>
      <c r="N238" s="5"/>
      <c r="O238" s="5"/>
    </row>
    <row r="239" spans="1:15" x14ac:dyDescent="0.2">
      <c r="A239" s="181"/>
      <c r="B239" s="173"/>
      <c r="C239" s="62" t="s">
        <v>152</v>
      </c>
      <c r="D239" s="14" t="s">
        <v>63</v>
      </c>
      <c r="E239" s="15">
        <f>E228+E235</f>
        <v>99717.881909999996</v>
      </c>
      <c r="F239" s="15">
        <f>F228+F235</f>
        <v>90199.303050000002</v>
      </c>
      <c r="G239" s="15">
        <f>G228+G235</f>
        <v>99544.719870000001</v>
      </c>
      <c r="H239" s="15">
        <f>H228+H235</f>
        <v>90199.303050000002</v>
      </c>
      <c r="I239" s="196"/>
      <c r="K239" s="5"/>
      <c r="L239" s="5"/>
      <c r="M239" s="5"/>
      <c r="N239" s="5"/>
      <c r="O239" s="5"/>
    </row>
    <row r="240" spans="1:15" ht="92.25" customHeight="1" x14ac:dyDescent="0.2">
      <c r="A240" s="174">
        <v>20</v>
      </c>
      <c r="B240" s="172" t="s">
        <v>153</v>
      </c>
      <c r="C240" s="13" t="s">
        <v>361</v>
      </c>
      <c r="D240" s="58" t="s">
        <v>78</v>
      </c>
      <c r="E240" s="104"/>
      <c r="F240" s="104"/>
      <c r="G240" s="38">
        <v>13</v>
      </c>
      <c r="H240" s="38">
        <v>36</v>
      </c>
      <c r="I240" s="182">
        <f>((H240/G240)/1)/(H241/G241)*100</f>
        <v>279.80472087443093</v>
      </c>
      <c r="J240" s="22"/>
      <c r="K240" s="5"/>
      <c r="L240" s="5"/>
      <c r="M240" s="5"/>
      <c r="N240" s="5"/>
      <c r="O240" s="5"/>
    </row>
    <row r="241" spans="1:15" x14ac:dyDescent="0.2">
      <c r="A241" s="174"/>
      <c r="B241" s="178"/>
      <c r="C241" s="103" t="s">
        <v>38</v>
      </c>
      <c r="D241" s="131" t="s">
        <v>17</v>
      </c>
      <c r="E241" s="15">
        <f>E242</f>
        <v>1942.2099499999999</v>
      </c>
      <c r="F241" s="15">
        <f>F242</f>
        <v>1922.20758</v>
      </c>
      <c r="G241" s="15">
        <v>1942.2099499999999</v>
      </c>
      <c r="H241" s="15">
        <v>1922.20758</v>
      </c>
      <c r="I241" s="182"/>
      <c r="K241" s="5"/>
      <c r="L241" s="5"/>
      <c r="M241" s="5"/>
      <c r="N241" s="5"/>
      <c r="O241" s="5"/>
    </row>
    <row r="242" spans="1:15" ht="14.25" customHeight="1" x14ac:dyDescent="0.2">
      <c r="A242" s="174"/>
      <c r="B242" s="173"/>
      <c r="C242" s="13" t="s">
        <v>18</v>
      </c>
      <c r="D242" s="133" t="s">
        <v>17</v>
      </c>
      <c r="E242" s="15">
        <v>1942.2099499999999</v>
      </c>
      <c r="F242" s="15">
        <v>1922.20758</v>
      </c>
      <c r="G242" s="15">
        <v>1942.2099499999999</v>
      </c>
      <c r="H242" s="15">
        <v>1922.20758</v>
      </c>
      <c r="I242" s="182"/>
      <c r="J242" s="37"/>
      <c r="K242" s="5"/>
      <c r="L242" s="5"/>
      <c r="M242" s="5"/>
      <c r="N242" s="5"/>
      <c r="O242" s="5"/>
    </row>
    <row r="243" spans="1:15" ht="38.25" customHeight="1" x14ac:dyDescent="0.2">
      <c r="A243" s="180">
        <v>21</v>
      </c>
      <c r="B243" s="166" t="s">
        <v>277</v>
      </c>
      <c r="C243" s="13" t="s">
        <v>155</v>
      </c>
      <c r="D243" s="133" t="s">
        <v>14</v>
      </c>
      <c r="E243" s="58"/>
      <c r="F243" s="58"/>
      <c r="G243" s="59">
        <v>0</v>
      </c>
      <c r="H243" s="59">
        <v>0</v>
      </c>
      <c r="I243" s="182">
        <f>((H245/G245+H246/G246+H247/G247)/3)/(H248/G248)*100</f>
        <v>95.693694354041554</v>
      </c>
      <c r="J243" s="64"/>
      <c r="K243" s="5"/>
      <c r="L243" s="5"/>
      <c r="M243" s="5"/>
      <c r="N243" s="5"/>
      <c r="O243" s="5"/>
    </row>
    <row r="244" spans="1:15" ht="38.25" x14ac:dyDescent="0.2">
      <c r="A244" s="180"/>
      <c r="B244" s="166"/>
      <c r="C244" s="13" t="s">
        <v>156</v>
      </c>
      <c r="D244" s="133" t="s">
        <v>14</v>
      </c>
      <c r="E244" s="58"/>
      <c r="F244" s="58"/>
      <c r="G244" s="59">
        <v>0</v>
      </c>
      <c r="H244" s="59">
        <v>0</v>
      </c>
      <c r="I244" s="182"/>
      <c r="J244" s="37"/>
      <c r="K244" s="5"/>
      <c r="L244" s="5"/>
      <c r="M244" s="5"/>
      <c r="N244" s="5"/>
      <c r="O244" s="5"/>
    </row>
    <row r="245" spans="1:15" ht="52.5" customHeight="1" x14ac:dyDescent="0.2">
      <c r="A245" s="180"/>
      <c r="B245" s="166"/>
      <c r="C245" s="13" t="s">
        <v>157</v>
      </c>
      <c r="D245" s="133" t="s">
        <v>26</v>
      </c>
      <c r="E245" s="58"/>
      <c r="F245" s="58"/>
      <c r="G245" s="59">
        <v>14</v>
      </c>
      <c r="H245" s="59">
        <v>14</v>
      </c>
      <c r="I245" s="182"/>
      <c r="J245" s="37"/>
      <c r="K245" s="5"/>
      <c r="L245" s="5"/>
      <c r="M245" s="5"/>
      <c r="N245" s="5"/>
      <c r="O245" s="5"/>
    </row>
    <row r="246" spans="1:15" ht="105" customHeight="1" x14ac:dyDescent="0.2">
      <c r="A246" s="180"/>
      <c r="B246" s="166"/>
      <c r="C246" s="13" t="s">
        <v>158</v>
      </c>
      <c r="D246" s="133" t="s">
        <v>26</v>
      </c>
      <c r="E246" s="16"/>
      <c r="F246" s="16"/>
      <c r="G246" s="59">
        <v>14</v>
      </c>
      <c r="H246" s="59">
        <v>12</v>
      </c>
      <c r="I246" s="182"/>
      <c r="K246" s="5"/>
      <c r="L246" s="5"/>
      <c r="M246" s="5"/>
      <c r="N246" s="5"/>
      <c r="O246" s="5"/>
    </row>
    <row r="247" spans="1:15" ht="69" customHeight="1" x14ac:dyDescent="0.2">
      <c r="A247" s="180"/>
      <c r="B247" s="166"/>
      <c r="C247" s="13" t="s">
        <v>159</v>
      </c>
      <c r="D247" s="133" t="s">
        <v>26</v>
      </c>
      <c r="E247" s="16"/>
      <c r="F247" s="16"/>
      <c r="G247" s="59">
        <v>100</v>
      </c>
      <c r="H247" s="59">
        <v>100</v>
      </c>
      <c r="I247" s="182"/>
      <c r="K247" s="5"/>
      <c r="L247" s="5"/>
      <c r="M247" s="5"/>
      <c r="N247" s="5"/>
      <c r="O247" s="5"/>
    </row>
    <row r="248" spans="1:15" x14ac:dyDescent="0.2">
      <c r="A248" s="180"/>
      <c r="B248" s="166"/>
      <c r="C248" s="103" t="s">
        <v>30</v>
      </c>
      <c r="D248" s="131" t="s">
        <v>17</v>
      </c>
      <c r="E248" s="15">
        <f>E249+E250</f>
        <v>14551.05681</v>
      </c>
      <c r="F248" s="15">
        <f>F249+F250</f>
        <v>14481.77901</v>
      </c>
      <c r="G248" s="15">
        <v>14551.05681</v>
      </c>
      <c r="H248" s="15">
        <v>14481.77901</v>
      </c>
      <c r="I248" s="182"/>
      <c r="K248" s="5"/>
      <c r="L248" s="5"/>
      <c r="M248" s="5"/>
      <c r="N248" s="5"/>
      <c r="O248" s="5"/>
    </row>
    <row r="249" spans="1:15" x14ac:dyDescent="0.2">
      <c r="A249" s="180"/>
      <c r="B249" s="166"/>
      <c r="C249" s="13" t="s">
        <v>27</v>
      </c>
      <c r="D249" s="133" t="s">
        <v>17</v>
      </c>
      <c r="E249" s="15">
        <v>8029.0359500000004</v>
      </c>
      <c r="F249" s="15">
        <v>8029.0359500000004</v>
      </c>
      <c r="G249" s="15">
        <v>8029.0359500000004</v>
      </c>
      <c r="H249" s="15">
        <v>8029.0359500000004</v>
      </c>
      <c r="I249" s="182"/>
      <c r="J249" s="37"/>
      <c r="K249" s="5"/>
      <c r="L249" s="5"/>
      <c r="M249" s="5"/>
      <c r="N249" s="5"/>
      <c r="O249" s="5"/>
    </row>
    <row r="250" spans="1:15" ht="15" x14ac:dyDescent="0.2">
      <c r="A250" s="181"/>
      <c r="B250" s="166"/>
      <c r="C250" s="13" t="s">
        <v>18</v>
      </c>
      <c r="D250" s="133" t="s">
        <v>17</v>
      </c>
      <c r="E250" s="15">
        <v>6522.0208599999996</v>
      </c>
      <c r="F250" s="15">
        <v>6452.7430599999998</v>
      </c>
      <c r="G250" s="15">
        <v>6522.0208599999996</v>
      </c>
      <c r="H250" s="15">
        <v>6452.7430599999998</v>
      </c>
      <c r="I250" s="182"/>
      <c r="J250" s="65"/>
      <c r="K250" s="5"/>
      <c r="L250" s="5"/>
      <c r="M250" s="5"/>
      <c r="N250" s="5"/>
      <c r="O250" s="5"/>
    </row>
    <row r="251" spans="1:15" ht="27.75" customHeight="1" x14ac:dyDescent="0.2">
      <c r="A251" s="179">
        <v>22</v>
      </c>
      <c r="B251" s="166" t="s">
        <v>160</v>
      </c>
      <c r="C251" s="13" t="s">
        <v>161</v>
      </c>
      <c r="D251" s="14" t="s">
        <v>162</v>
      </c>
      <c r="E251" s="44"/>
      <c r="F251" s="66"/>
      <c r="G251" s="26">
        <v>0</v>
      </c>
      <c r="H251" s="26">
        <v>0</v>
      </c>
      <c r="I251" s="182">
        <f>((H252/G252))/(H254/G254)*100</f>
        <v>100.6223299424656</v>
      </c>
      <c r="K251" s="5"/>
      <c r="L251" s="5"/>
      <c r="M251" s="5"/>
      <c r="N251" s="5"/>
      <c r="O251" s="5"/>
    </row>
    <row r="252" spans="1:15" ht="54" customHeight="1" x14ac:dyDescent="0.2">
      <c r="A252" s="180"/>
      <c r="B252" s="166"/>
      <c r="C252" s="13" t="s">
        <v>163</v>
      </c>
      <c r="D252" s="14" t="s">
        <v>162</v>
      </c>
      <c r="E252" s="44"/>
      <c r="F252" s="66"/>
      <c r="G252" s="26">
        <v>4</v>
      </c>
      <c r="H252" s="26">
        <v>4</v>
      </c>
      <c r="I252" s="182"/>
      <c r="K252" s="5"/>
      <c r="L252" s="5"/>
      <c r="M252" s="5"/>
      <c r="N252" s="5"/>
      <c r="O252" s="5"/>
    </row>
    <row r="253" spans="1:15" ht="40.5" customHeight="1" x14ac:dyDescent="0.2">
      <c r="A253" s="180"/>
      <c r="B253" s="166"/>
      <c r="C253" s="13" t="s">
        <v>164</v>
      </c>
      <c r="D253" s="14" t="s">
        <v>22</v>
      </c>
      <c r="E253" s="17"/>
      <c r="F253" s="67"/>
      <c r="G253" s="132">
        <v>0</v>
      </c>
      <c r="H253" s="132">
        <v>0</v>
      </c>
      <c r="I253" s="182"/>
      <c r="K253" s="5"/>
      <c r="L253" s="5"/>
      <c r="M253" s="5"/>
      <c r="N253" s="5"/>
      <c r="O253" s="5"/>
    </row>
    <row r="254" spans="1:15" x14ac:dyDescent="0.2">
      <c r="A254" s="180"/>
      <c r="B254" s="166"/>
      <c r="C254" s="103" t="s">
        <v>61</v>
      </c>
      <c r="D254" s="131" t="s">
        <v>17</v>
      </c>
      <c r="E254" s="15">
        <f>E255+E256+E257+E258</f>
        <v>223672.55924</v>
      </c>
      <c r="F254" s="15">
        <f>F255+F256+F257+F258</f>
        <v>222289.18706999999</v>
      </c>
      <c r="G254" s="15">
        <f>G255+G256+G257+G258</f>
        <v>223672.55924</v>
      </c>
      <c r="H254" s="151">
        <v>222289.18707000001</v>
      </c>
      <c r="I254" s="182"/>
      <c r="K254" s="5"/>
      <c r="L254" s="5"/>
      <c r="M254" s="5"/>
      <c r="N254" s="5"/>
      <c r="O254" s="5"/>
    </row>
    <row r="255" spans="1:15" x14ac:dyDescent="0.2">
      <c r="A255" s="180"/>
      <c r="B255" s="166"/>
      <c r="C255" s="13" t="s">
        <v>27</v>
      </c>
      <c r="D255" s="133" t="s">
        <v>17</v>
      </c>
      <c r="E255" s="15">
        <v>214432.07660999999</v>
      </c>
      <c r="F255" s="15">
        <v>214350.46461</v>
      </c>
      <c r="G255" s="15">
        <v>214432.07660999999</v>
      </c>
      <c r="H255" s="15">
        <v>214350.46461</v>
      </c>
      <c r="I255" s="182"/>
      <c r="J255" s="37"/>
      <c r="K255" s="5"/>
      <c r="L255" s="5"/>
      <c r="M255" s="5"/>
      <c r="N255" s="5"/>
      <c r="O255" s="5"/>
    </row>
    <row r="256" spans="1:15" x14ac:dyDescent="0.2">
      <c r="A256" s="180"/>
      <c r="B256" s="166"/>
      <c r="C256" s="13" t="s">
        <v>18</v>
      </c>
      <c r="D256" s="133" t="s">
        <v>17</v>
      </c>
      <c r="E256" s="15">
        <v>8440.4826300000004</v>
      </c>
      <c r="F256" s="15">
        <v>7938.72246</v>
      </c>
      <c r="G256" s="15">
        <v>8440.4826300000004</v>
      </c>
      <c r="H256" s="15" t="s">
        <v>385</v>
      </c>
      <c r="I256" s="182"/>
      <c r="J256" s="37"/>
      <c r="K256" s="5"/>
      <c r="L256" s="5"/>
      <c r="M256" s="5"/>
      <c r="N256" s="5"/>
      <c r="O256" s="5"/>
    </row>
    <row r="257" spans="1:15" x14ac:dyDescent="0.2">
      <c r="A257" s="180"/>
      <c r="B257" s="166"/>
      <c r="C257" s="13" t="s">
        <v>52</v>
      </c>
      <c r="D257" s="133" t="s">
        <v>17</v>
      </c>
      <c r="E257" s="19">
        <v>800</v>
      </c>
      <c r="F257" s="19">
        <v>0</v>
      </c>
      <c r="G257" s="19">
        <v>800</v>
      </c>
      <c r="H257" s="19">
        <v>0</v>
      </c>
      <c r="I257" s="182"/>
      <c r="J257" s="37"/>
      <c r="K257" s="5"/>
      <c r="L257" s="5"/>
      <c r="M257" s="5"/>
      <c r="N257" s="5"/>
      <c r="O257" s="5"/>
    </row>
    <row r="258" spans="1:15" x14ac:dyDescent="0.2">
      <c r="A258" s="181"/>
      <c r="B258" s="166"/>
      <c r="C258" s="13" t="s">
        <v>251</v>
      </c>
      <c r="D258" s="133" t="s">
        <v>17</v>
      </c>
      <c r="E258" s="19">
        <v>0</v>
      </c>
      <c r="F258" s="19">
        <v>0</v>
      </c>
      <c r="G258" s="19">
        <v>0</v>
      </c>
      <c r="H258" s="19">
        <v>0</v>
      </c>
      <c r="I258" s="182"/>
      <c r="J258" s="37"/>
      <c r="K258" s="5"/>
      <c r="L258" s="5"/>
      <c r="M258" s="5"/>
      <c r="N258" s="5"/>
      <c r="O258" s="5"/>
    </row>
    <row r="259" spans="1:15" ht="12.75" customHeight="1" x14ac:dyDescent="0.2">
      <c r="A259" s="179">
        <v>23</v>
      </c>
      <c r="B259" s="166" t="s">
        <v>165</v>
      </c>
      <c r="C259" s="13" t="s">
        <v>296</v>
      </c>
      <c r="D259" s="133" t="s">
        <v>14</v>
      </c>
      <c r="E259" s="53"/>
      <c r="F259" s="16"/>
      <c r="G259" s="26">
        <v>100</v>
      </c>
      <c r="H259" s="26">
        <v>60</v>
      </c>
      <c r="I259" s="167">
        <f>((G259/H259+G260/H260+G261/H261+H262/G262+H263/G263+H264/G264)/5)/(H265/G265)*100</f>
        <v>555.62904717853837</v>
      </c>
      <c r="J259" s="22"/>
      <c r="K259" s="5"/>
      <c r="L259" s="5"/>
      <c r="M259" s="5"/>
      <c r="N259" s="5"/>
      <c r="O259" s="5"/>
    </row>
    <row r="260" spans="1:15" ht="25.5" customHeight="1" x14ac:dyDescent="0.2">
      <c r="A260" s="180"/>
      <c r="B260" s="166"/>
      <c r="C260" s="13" t="s">
        <v>297</v>
      </c>
      <c r="D260" s="133" t="s">
        <v>26</v>
      </c>
      <c r="E260" s="16"/>
      <c r="F260" s="16"/>
      <c r="G260" s="26">
        <v>13</v>
      </c>
      <c r="H260" s="26">
        <v>12</v>
      </c>
      <c r="I260" s="167"/>
      <c r="K260" s="5"/>
      <c r="L260" s="5"/>
      <c r="M260" s="5"/>
      <c r="N260" s="5"/>
      <c r="O260" s="5"/>
    </row>
    <row r="261" spans="1:15" ht="24.75" customHeight="1" x14ac:dyDescent="0.2">
      <c r="A261" s="180"/>
      <c r="B261" s="166"/>
      <c r="C261" s="13" t="s">
        <v>298</v>
      </c>
      <c r="D261" s="133" t="s">
        <v>26</v>
      </c>
      <c r="E261" s="16"/>
      <c r="F261" s="16"/>
      <c r="G261" s="26">
        <v>73</v>
      </c>
      <c r="H261" s="26">
        <v>47</v>
      </c>
      <c r="I261" s="167"/>
      <c r="K261" s="5"/>
      <c r="L261" s="5"/>
      <c r="M261" s="5"/>
      <c r="N261" s="5"/>
      <c r="O261" s="5"/>
    </row>
    <row r="262" spans="1:15" ht="24.75" customHeight="1" x14ac:dyDescent="0.2">
      <c r="A262" s="180"/>
      <c r="B262" s="166"/>
      <c r="C262" s="13" t="s">
        <v>299</v>
      </c>
      <c r="D262" s="14" t="s">
        <v>26</v>
      </c>
      <c r="E262" s="16"/>
      <c r="F262" s="16"/>
      <c r="G262" s="26">
        <v>23</v>
      </c>
      <c r="H262" s="26">
        <v>425</v>
      </c>
      <c r="I262" s="167"/>
      <c r="K262" s="5"/>
      <c r="L262" s="5"/>
      <c r="M262" s="5"/>
      <c r="N262" s="5"/>
      <c r="O262" s="5"/>
    </row>
    <row r="263" spans="1:15" ht="25.5" x14ac:dyDescent="0.2">
      <c r="A263" s="180"/>
      <c r="B263" s="166"/>
      <c r="C263" s="13" t="s">
        <v>346</v>
      </c>
      <c r="D263" s="14" t="s">
        <v>26</v>
      </c>
      <c r="E263" s="16"/>
      <c r="F263" s="16"/>
      <c r="G263" s="26">
        <v>8</v>
      </c>
      <c r="H263" s="26">
        <v>40</v>
      </c>
      <c r="I263" s="167"/>
      <c r="K263" s="5"/>
      <c r="L263" s="5"/>
      <c r="M263" s="5"/>
      <c r="N263" s="5"/>
      <c r="O263" s="5"/>
    </row>
    <row r="264" spans="1:15" ht="25.5" x14ac:dyDescent="0.2">
      <c r="A264" s="180"/>
      <c r="B264" s="166"/>
      <c r="C264" s="13" t="s">
        <v>347</v>
      </c>
      <c r="D264" s="14" t="s">
        <v>26</v>
      </c>
      <c r="E264" s="16"/>
      <c r="F264" s="16"/>
      <c r="G264" s="26">
        <v>1</v>
      </c>
      <c r="H264" s="26">
        <v>0</v>
      </c>
      <c r="I264" s="167"/>
      <c r="K264" s="5"/>
      <c r="L264" s="5"/>
      <c r="M264" s="5"/>
      <c r="N264" s="5"/>
      <c r="O264" s="5"/>
    </row>
    <row r="265" spans="1:15" x14ac:dyDescent="0.2">
      <c r="A265" s="180"/>
      <c r="B265" s="166"/>
      <c r="C265" s="103" t="s">
        <v>61</v>
      </c>
      <c r="D265" s="131" t="s">
        <v>17</v>
      </c>
      <c r="E265" s="122">
        <f>E266</f>
        <v>877.25599999999997</v>
      </c>
      <c r="F265" s="122">
        <f>F266</f>
        <v>877.25599999999997</v>
      </c>
      <c r="G265" s="122">
        <f>G266</f>
        <v>877.25599999999997</v>
      </c>
      <c r="H265" s="122">
        <f>H266</f>
        <v>877.25599999999997</v>
      </c>
      <c r="I265" s="167"/>
      <c r="K265" s="5"/>
      <c r="L265" s="5"/>
      <c r="M265" s="5"/>
      <c r="N265" s="5"/>
      <c r="O265" s="5"/>
    </row>
    <row r="266" spans="1:15" x14ac:dyDescent="0.2">
      <c r="A266" s="181"/>
      <c r="B266" s="166"/>
      <c r="C266" s="13" t="s">
        <v>18</v>
      </c>
      <c r="D266" s="14" t="s">
        <v>63</v>
      </c>
      <c r="E266" s="122">
        <v>877.25599999999997</v>
      </c>
      <c r="F266" s="122">
        <v>877.25599999999997</v>
      </c>
      <c r="G266" s="122">
        <v>877.25599999999997</v>
      </c>
      <c r="H266" s="122">
        <v>877.25599999999997</v>
      </c>
      <c r="I266" s="167"/>
      <c r="J266" s="37"/>
      <c r="K266" s="5"/>
      <c r="L266" s="5"/>
      <c r="M266" s="5"/>
      <c r="N266" s="5"/>
      <c r="O266" s="5"/>
    </row>
    <row r="267" spans="1:15" ht="15" customHeight="1" x14ac:dyDescent="0.2">
      <c r="A267" s="179">
        <v>24</v>
      </c>
      <c r="B267" s="166" t="s">
        <v>378</v>
      </c>
      <c r="C267" s="13" t="s">
        <v>404</v>
      </c>
      <c r="D267" s="133" t="s">
        <v>14</v>
      </c>
      <c r="E267" s="133"/>
      <c r="F267" s="133"/>
      <c r="G267" s="120">
        <v>39116</v>
      </c>
      <c r="H267" s="120">
        <v>40730</v>
      </c>
      <c r="I267" s="182">
        <f>((H267/G267+H268/G268+H269/G269+H270/G270+H271/G271+H272/G272+H273/G273+H274/G274+H275/G275+H276/G276+H277/G277+H278/G278+H279/G279+H280/G280+H281/G281+H282/G282)/16)/(H283/G283)*100</f>
        <v>112.4886391614625</v>
      </c>
      <c r="J267" s="22"/>
      <c r="K267" s="5"/>
      <c r="L267" s="5"/>
      <c r="M267" s="5"/>
      <c r="N267" s="5"/>
      <c r="O267" s="5"/>
    </row>
    <row r="268" spans="1:15" ht="18" customHeight="1" x14ac:dyDescent="0.2">
      <c r="A268" s="180"/>
      <c r="B268" s="166"/>
      <c r="C268" s="13" t="s">
        <v>405</v>
      </c>
      <c r="D268" s="133" t="s">
        <v>14</v>
      </c>
      <c r="E268" s="133"/>
      <c r="F268" s="133"/>
      <c r="G268" s="107">
        <v>270012</v>
      </c>
      <c r="H268" s="107">
        <v>282652</v>
      </c>
      <c r="I268" s="182"/>
      <c r="K268" s="5"/>
      <c r="L268" s="5"/>
      <c r="M268" s="5"/>
      <c r="N268" s="5"/>
      <c r="O268" s="5"/>
    </row>
    <row r="269" spans="1:15" ht="45.75" customHeight="1" x14ac:dyDescent="0.2">
      <c r="A269" s="180"/>
      <c r="B269" s="166"/>
      <c r="C269" s="13" t="s">
        <v>403</v>
      </c>
      <c r="D269" s="133" t="s">
        <v>14</v>
      </c>
      <c r="E269" s="133"/>
      <c r="F269" s="133"/>
      <c r="G269" s="26">
        <v>856202</v>
      </c>
      <c r="H269" s="26">
        <v>885979</v>
      </c>
      <c r="I269" s="182"/>
      <c r="K269" s="5"/>
      <c r="L269" s="5"/>
      <c r="M269" s="5"/>
      <c r="N269" s="5"/>
      <c r="O269" s="5"/>
    </row>
    <row r="270" spans="1:15" ht="26.25" customHeight="1" x14ac:dyDescent="0.2">
      <c r="A270" s="180"/>
      <c r="B270" s="166"/>
      <c r="C270" s="13" t="s">
        <v>392</v>
      </c>
      <c r="D270" s="133" t="s">
        <v>167</v>
      </c>
      <c r="E270" s="133"/>
      <c r="F270" s="133"/>
      <c r="G270" s="120">
        <v>3005</v>
      </c>
      <c r="H270" s="120">
        <v>3140</v>
      </c>
      <c r="I270" s="182"/>
      <c r="K270" s="5"/>
      <c r="L270" s="5"/>
      <c r="M270" s="5"/>
      <c r="N270" s="5"/>
      <c r="O270" s="5"/>
    </row>
    <row r="271" spans="1:15" ht="16.5" customHeight="1" x14ac:dyDescent="0.2">
      <c r="A271" s="180"/>
      <c r="B271" s="166"/>
      <c r="C271" s="13" t="s">
        <v>393</v>
      </c>
      <c r="D271" s="133" t="s">
        <v>167</v>
      </c>
      <c r="E271" s="133"/>
      <c r="F271" s="133"/>
      <c r="G271" s="120">
        <v>331</v>
      </c>
      <c r="H271" s="120">
        <v>345</v>
      </c>
      <c r="I271" s="182"/>
      <c r="K271" s="5"/>
      <c r="L271" s="5"/>
      <c r="M271" s="5"/>
      <c r="N271" s="5"/>
      <c r="O271" s="5"/>
    </row>
    <row r="272" spans="1:15" ht="14.25" customHeight="1" x14ac:dyDescent="0.2">
      <c r="A272" s="180"/>
      <c r="B272" s="166"/>
      <c r="C272" s="13" t="s">
        <v>394</v>
      </c>
      <c r="D272" s="133" t="s">
        <v>167</v>
      </c>
      <c r="E272" s="133"/>
      <c r="F272" s="133"/>
      <c r="G272" s="120">
        <v>8600</v>
      </c>
      <c r="H272" s="120">
        <v>11200</v>
      </c>
      <c r="I272" s="182"/>
      <c r="K272" s="5"/>
      <c r="L272" s="5"/>
      <c r="M272" s="5"/>
      <c r="N272" s="5"/>
      <c r="O272" s="5"/>
    </row>
    <row r="273" spans="1:15" ht="39" customHeight="1" x14ac:dyDescent="0.2">
      <c r="A273" s="180"/>
      <c r="B273" s="166"/>
      <c r="C273" s="13" t="s">
        <v>395</v>
      </c>
      <c r="D273" s="133" t="s">
        <v>26</v>
      </c>
      <c r="E273" s="133"/>
      <c r="F273" s="133"/>
      <c r="G273" s="26">
        <v>161</v>
      </c>
      <c r="H273" s="26">
        <v>116</v>
      </c>
      <c r="I273" s="182"/>
      <c r="J273" s="5"/>
      <c r="K273" s="5"/>
      <c r="L273" s="5"/>
      <c r="M273" s="5"/>
      <c r="N273" s="5"/>
      <c r="O273" s="5"/>
    </row>
    <row r="274" spans="1:15" ht="39.75" customHeight="1" x14ac:dyDescent="0.2">
      <c r="A274" s="180"/>
      <c r="B274" s="166"/>
      <c r="C274" s="13" t="s">
        <v>396</v>
      </c>
      <c r="D274" s="133" t="s">
        <v>26</v>
      </c>
      <c r="E274" s="133"/>
      <c r="F274" s="133"/>
      <c r="G274" s="26">
        <v>24</v>
      </c>
      <c r="H274" s="26">
        <v>24</v>
      </c>
      <c r="I274" s="182"/>
      <c r="J274" s="5"/>
      <c r="K274" s="5"/>
      <c r="L274" s="5"/>
      <c r="M274" s="5"/>
      <c r="N274" s="5"/>
      <c r="O274" s="5"/>
    </row>
    <row r="275" spans="1:15" ht="26.25" customHeight="1" x14ac:dyDescent="0.2">
      <c r="A275" s="180"/>
      <c r="B275" s="166"/>
      <c r="C275" s="13" t="s">
        <v>397</v>
      </c>
      <c r="D275" s="133" t="s">
        <v>26</v>
      </c>
      <c r="E275" s="133"/>
      <c r="F275" s="133"/>
      <c r="G275" s="26">
        <v>8</v>
      </c>
      <c r="H275" s="26">
        <v>8</v>
      </c>
      <c r="I275" s="182"/>
      <c r="J275" s="5"/>
      <c r="K275" s="5"/>
      <c r="L275" s="5"/>
      <c r="M275" s="5"/>
      <c r="N275" s="5"/>
      <c r="O275" s="5"/>
    </row>
    <row r="276" spans="1:15" ht="40.5" customHeight="1" x14ac:dyDescent="0.2">
      <c r="A276" s="180"/>
      <c r="B276" s="166"/>
      <c r="C276" s="13" t="s">
        <v>398</v>
      </c>
      <c r="D276" s="133" t="s">
        <v>26</v>
      </c>
      <c r="E276" s="133"/>
      <c r="F276" s="133"/>
      <c r="G276" s="26">
        <v>3</v>
      </c>
      <c r="H276" s="26">
        <v>3</v>
      </c>
      <c r="I276" s="182"/>
      <c r="J276" s="5"/>
      <c r="K276" s="5"/>
      <c r="L276" s="5"/>
      <c r="M276" s="5"/>
      <c r="N276" s="5"/>
      <c r="O276" s="5"/>
    </row>
    <row r="277" spans="1:15" ht="26.25" customHeight="1" x14ac:dyDescent="0.2">
      <c r="A277" s="180"/>
      <c r="B277" s="166"/>
      <c r="C277" s="13" t="s">
        <v>399</v>
      </c>
      <c r="D277" s="133" t="s">
        <v>26</v>
      </c>
      <c r="E277" s="133"/>
      <c r="F277" s="133"/>
      <c r="G277" s="26">
        <v>7</v>
      </c>
      <c r="H277" s="26">
        <v>20</v>
      </c>
      <c r="I277" s="182"/>
      <c r="J277" s="5"/>
      <c r="K277" s="5"/>
      <c r="L277" s="5"/>
      <c r="M277" s="5"/>
      <c r="N277" s="5"/>
      <c r="O277" s="5"/>
    </row>
    <row r="278" spans="1:15" ht="30" customHeight="1" x14ac:dyDescent="0.2">
      <c r="A278" s="180"/>
      <c r="B278" s="166"/>
      <c r="C278" s="13" t="s">
        <v>400</v>
      </c>
      <c r="D278" s="133" t="s">
        <v>22</v>
      </c>
      <c r="E278" s="133"/>
      <c r="F278" s="133"/>
      <c r="G278" s="132">
        <v>90</v>
      </c>
      <c r="H278" s="132">
        <v>93</v>
      </c>
      <c r="I278" s="182"/>
      <c r="J278" s="5"/>
      <c r="K278" s="5"/>
      <c r="L278" s="5"/>
      <c r="M278" s="5"/>
      <c r="N278" s="5"/>
      <c r="O278" s="5"/>
    </row>
    <row r="279" spans="1:15" ht="28.5" customHeight="1" x14ac:dyDescent="0.2">
      <c r="A279" s="180"/>
      <c r="B279" s="166"/>
      <c r="C279" s="13" t="s">
        <v>401</v>
      </c>
      <c r="D279" s="133" t="s">
        <v>14</v>
      </c>
      <c r="E279" s="133"/>
      <c r="F279" s="133"/>
      <c r="G279" s="26">
        <v>10</v>
      </c>
      <c r="H279" s="26">
        <v>5</v>
      </c>
      <c r="I279" s="182"/>
      <c r="J279" s="5"/>
      <c r="K279" s="5"/>
      <c r="L279" s="5"/>
      <c r="M279" s="5"/>
      <c r="N279" s="5"/>
      <c r="O279" s="5"/>
    </row>
    <row r="280" spans="1:15" ht="28.5" customHeight="1" x14ac:dyDescent="0.2">
      <c r="A280" s="180"/>
      <c r="B280" s="166"/>
      <c r="C280" s="13" t="s">
        <v>402</v>
      </c>
      <c r="D280" s="133" t="s">
        <v>26</v>
      </c>
      <c r="E280" s="133"/>
      <c r="F280" s="133"/>
      <c r="G280" s="26">
        <v>1</v>
      </c>
      <c r="H280" s="26">
        <v>1</v>
      </c>
      <c r="I280" s="182"/>
      <c r="J280" s="5"/>
      <c r="K280" s="5"/>
      <c r="L280" s="5"/>
      <c r="M280" s="5"/>
      <c r="N280" s="5"/>
      <c r="O280" s="5"/>
    </row>
    <row r="281" spans="1:15" ht="45.75" customHeight="1" x14ac:dyDescent="0.2">
      <c r="A281" s="180"/>
      <c r="B281" s="166"/>
      <c r="C281" s="13" t="s">
        <v>406</v>
      </c>
      <c r="D281" s="133" t="s">
        <v>14</v>
      </c>
      <c r="E281" s="133"/>
      <c r="F281" s="133"/>
      <c r="G281" s="26">
        <v>547074</v>
      </c>
      <c r="H281" s="26">
        <v>562597</v>
      </c>
      <c r="I281" s="182"/>
      <c r="J281" s="5"/>
      <c r="K281" s="5"/>
      <c r="L281" s="5"/>
      <c r="M281" s="5"/>
      <c r="N281" s="5"/>
      <c r="O281" s="5"/>
    </row>
    <row r="282" spans="1:15" ht="28.5" customHeight="1" x14ac:dyDescent="0.2">
      <c r="A282" s="180"/>
      <c r="B282" s="166"/>
      <c r="C282" s="13" t="s">
        <v>407</v>
      </c>
      <c r="D282" s="133" t="s">
        <v>26</v>
      </c>
      <c r="E282" s="133"/>
      <c r="F282" s="133"/>
      <c r="G282" s="26">
        <v>41</v>
      </c>
      <c r="H282" s="26">
        <v>41</v>
      </c>
      <c r="I282" s="182"/>
      <c r="J282" s="5"/>
      <c r="K282" s="5"/>
      <c r="L282" s="5"/>
      <c r="M282" s="5"/>
      <c r="N282" s="5"/>
      <c r="O282" s="5"/>
    </row>
    <row r="283" spans="1:15" x14ac:dyDescent="0.2">
      <c r="A283" s="180"/>
      <c r="B283" s="166"/>
      <c r="C283" s="103" t="s">
        <v>38</v>
      </c>
      <c r="D283" s="131" t="s">
        <v>17</v>
      </c>
      <c r="E283" s="15">
        <f>E284+E285+E286+E287</f>
        <v>179819.22003</v>
      </c>
      <c r="F283" s="15">
        <f>F284+F285+F286+F287</f>
        <v>176357.99803000002</v>
      </c>
      <c r="G283" s="15">
        <f t="shared" ref="G283:H287" si="1">E283</f>
        <v>179819.22003</v>
      </c>
      <c r="H283" s="15">
        <f t="shared" si="1"/>
        <v>176357.99803000002</v>
      </c>
      <c r="I283" s="182"/>
      <c r="J283" s="5"/>
      <c r="K283" s="5"/>
      <c r="L283" s="5"/>
      <c r="M283" s="5"/>
      <c r="N283" s="5"/>
      <c r="O283" s="5"/>
    </row>
    <row r="284" spans="1:15" x14ac:dyDescent="0.2">
      <c r="A284" s="180"/>
      <c r="B284" s="166"/>
      <c r="C284" s="53" t="s">
        <v>36</v>
      </c>
      <c r="D284" s="133" t="s">
        <v>17</v>
      </c>
      <c r="E284" s="122">
        <v>200</v>
      </c>
      <c r="F284" s="122">
        <v>200</v>
      </c>
      <c r="G284" s="122">
        <f t="shared" si="1"/>
        <v>200</v>
      </c>
      <c r="H284" s="122">
        <f t="shared" si="1"/>
        <v>200</v>
      </c>
      <c r="I284" s="182"/>
      <c r="J284" s="5"/>
      <c r="K284" s="5"/>
      <c r="L284" s="5"/>
      <c r="M284" s="5"/>
      <c r="N284" s="5"/>
      <c r="O284" s="5"/>
    </row>
    <row r="285" spans="1:15" x14ac:dyDescent="0.2">
      <c r="A285" s="180"/>
      <c r="B285" s="166"/>
      <c r="C285" s="13" t="s">
        <v>27</v>
      </c>
      <c r="D285" s="133" t="s">
        <v>17</v>
      </c>
      <c r="E285" s="122">
        <v>16217.774310000001</v>
      </c>
      <c r="F285" s="122">
        <v>16217.774310000001</v>
      </c>
      <c r="G285" s="122">
        <f t="shared" si="1"/>
        <v>16217.774310000001</v>
      </c>
      <c r="H285" s="122">
        <f t="shared" si="1"/>
        <v>16217.774310000001</v>
      </c>
      <c r="I285" s="182"/>
      <c r="J285" s="37"/>
      <c r="K285" s="5"/>
      <c r="L285" s="5"/>
      <c r="M285" s="5"/>
      <c r="N285" s="5"/>
      <c r="O285" s="5"/>
    </row>
    <row r="286" spans="1:15" x14ac:dyDescent="0.2">
      <c r="A286" s="180"/>
      <c r="B286" s="166"/>
      <c r="C286" s="13" t="s">
        <v>18</v>
      </c>
      <c r="D286" s="133" t="s">
        <v>17</v>
      </c>
      <c r="E286" s="15">
        <v>163401.44571999999</v>
      </c>
      <c r="F286" s="15">
        <v>159940.22372000001</v>
      </c>
      <c r="G286" s="15">
        <f t="shared" si="1"/>
        <v>163401.44571999999</v>
      </c>
      <c r="H286" s="15">
        <f t="shared" si="1"/>
        <v>159940.22372000001</v>
      </c>
      <c r="I286" s="182"/>
      <c r="J286" s="37"/>
      <c r="K286" s="5"/>
      <c r="L286" s="5"/>
      <c r="M286" s="5"/>
      <c r="N286" s="5"/>
      <c r="O286" s="5"/>
    </row>
    <row r="287" spans="1:15" x14ac:dyDescent="0.2">
      <c r="A287" s="180"/>
      <c r="B287" s="166"/>
      <c r="C287" s="13" t="s">
        <v>52</v>
      </c>
      <c r="D287" s="133" t="s">
        <v>17</v>
      </c>
      <c r="E287" s="19">
        <v>0</v>
      </c>
      <c r="F287" s="19">
        <v>0</v>
      </c>
      <c r="G287" s="19">
        <f t="shared" si="1"/>
        <v>0</v>
      </c>
      <c r="H287" s="19">
        <f t="shared" si="1"/>
        <v>0</v>
      </c>
      <c r="I287" s="182"/>
      <c r="J287" s="37"/>
      <c r="K287" s="5"/>
      <c r="L287" s="5"/>
      <c r="M287" s="5"/>
      <c r="N287" s="5"/>
      <c r="O287" s="5"/>
    </row>
    <row r="288" spans="1:15" ht="41.25" customHeight="1" x14ac:dyDescent="0.2">
      <c r="A288" s="179">
        <v>25</v>
      </c>
      <c r="B288" s="166" t="s">
        <v>379</v>
      </c>
      <c r="C288" s="27" t="s">
        <v>168</v>
      </c>
      <c r="D288" s="14" t="s">
        <v>14</v>
      </c>
      <c r="E288" s="133"/>
      <c r="F288" s="21"/>
      <c r="G288" s="26">
        <v>90000</v>
      </c>
      <c r="H288" s="26">
        <v>113443</v>
      </c>
      <c r="I288" s="182">
        <f>((H288/G288+H289/G289+H290/G290+H291/G291+H292/G292+H293/G293)/6)/(H294/G294)*100</f>
        <v>3574.4295360324982</v>
      </c>
      <c r="J288" s="68"/>
      <c r="K288" s="5"/>
      <c r="L288" s="5"/>
      <c r="M288" s="5"/>
      <c r="N288" s="5"/>
      <c r="O288" s="5"/>
    </row>
    <row r="289" spans="1:15" ht="39" customHeight="1" x14ac:dyDescent="0.2">
      <c r="A289" s="180"/>
      <c r="B289" s="166"/>
      <c r="C289" s="27" t="s">
        <v>380</v>
      </c>
      <c r="D289" s="14" t="s">
        <v>14</v>
      </c>
      <c r="E289" s="133"/>
      <c r="F289" s="59"/>
      <c r="G289" s="132">
        <v>5500</v>
      </c>
      <c r="H289" s="132">
        <v>111724</v>
      </c>
      <c r="I289" s="182"/>
      <c r="K289" s="5"/>
      <c r="L289" s="5"/>
      <c r="M289" s="5"/>
      <c r="N289" s="5"/>
      <c r="O289" s="5"/>
    </row>
    <row r="290" spans="1:15" ht="69.75" customHeight="1" x14ac:dyDescent="0.2">
      <c r="A290" s="180"/>
      <c r="B290" s="166"/>
      <c r="C290" s="27" t="s">
        <v>381</v>
      </c>
      <c r="D290" s="14" t="s">
        <v>26</v>
      </c>
      <c r="E290" s="133"/>
      <c r="F290" s="59"/>
      <c r="G290" s="26">
        <v>29</v>
      </c>
      <c r="H290" s="26">
        <v>86</v>
      </c>
      <c r="I290" s="182"/>
      <c r="K290" s="5"/>
      <c r="L290" s="5"/>
      <c r="M290" s="5"/>
      <c r="N290" s="5"/>
      <c r="O290" s="5"/>
    </row>
    <row r="291" spans="1:15" ht="40.5" customHeight="1" x14ac:dyDescent="0.2">
      <c r="A291" s="180"/>
      <c r="B291" s="166"/>
      <c r="C291" s="27" t="s">
        <v>382</v>
      </c>
      <c r="D291" s="14" t="s">
        <v>26</v>
      </c>
      <c r="E291" s="133"/>
      <c r="F291" s="21"/>
      <c r="G291" s="26">
        <v>6</v>
      </c>
      <c r="H291" s="26">
        <v>6</v>
      </c>
      <c r="I291" s="182"/>
      <c r="K291" s="5"/>
      <c r="L291" s="5"/>
      <c r="M291" s="5"/>
      <c r="N291" s="5"/>
      <c r="O291" s="5"/>
    </row>
    <row r="292" spans="1:15" ht="39.75" customHeight="1" x14ac:dyDescent="0.2">
      <c r="A292" s="180"/>
      <c r="B292" s="166"/>
      <c r="C292" s="27" t="s">
        <v>383</v>
      </c>
      <c r="D292" s="14" t="s">
        <v>26</v>
      </c>
      <c r="E292" s="133"/>
      <c r="F292" s="21"/>
      <c r="G292" s="26">
        <v>5</v>
      </c>
      <c r="H292" s="26">
        <v>5</v>
      </c>
      <c r="I292" s="182"/>
      <c r="K292" s="5"/>
      <c r="L292" s="5"/>
      <c r="M292" s="5"/>
      <c r="N292" s="5"/>
      <c r="O292" s="5"/>
    </row>
    <row r="293" spans="1:15" ht="40.5" customHeight="1" x14ac:dyDescent="0.2">
      <c r="A293" s="180"/>
      <c r="B293" s="166"/>
      <c r="C293" s="27" t="s">
        <v>384</v>
      </c>
      <c r="D293" s="14" t="s">
        <v>26</v>
      </c>
      <c r="E293" s="133"/>
      <c r="F293" s="21"/>
      <c r="G293" s="26">
        <v>10</v>
      </c>
      <c r="H293" s="26">
        <v>1808</v>
      </c>
      <c r="I293" s="182"/>
      <c r="K293" s="5"/>
      <c r="L293" s="5"/>
      <c r="M293" s="5"/>
      <c r="N293" s="5"/>
      <c r="O293" s="5"/>
    </row>
    <row r="294" spans="1:15" ht="15.75" customHeight="1" x14ac:dyDescent="0.2">
      <c r="A294" s="180"/>
      <c r="B294" s="166"/>
      <c r="C294" s="34" t="s">
        <v>61</v>
      </c>
      <c r="D294" s="130" t="s">
        <v>17</v>
      </c>
      <c r="E294" s="15">
        <f>E295+E296</f>
        <v>3991.4573999999998</v>
      </c>
      <c r="F294" s="15">
        <f>F295+F296</f>
        <v>3858.82825</v>
      </c>
      <c r="G294" s="15">
        <f>G295+G296</f>
        <v>3991.4573999999998</v>
      </c>
      <c r="H294" s="15">
        <f>H295+H296</f>
        <v>3858.82825</v>
      </c>
      <c r="I294" s="182"/>
      <c r="K294" s="5"/>
      <c r="L294" s="5"/>
      <c r="M294" s="5"/>
      <c r="N294" s="5"/>
      <c r="O294" s="5"/>
    </row>
    <row r="295" spans="1:15" x14ac:dyDescent="0.2">
      <c r="A295" s="180"/>
      <c r="B295" s="166"/>
      <c r="C295" s="50" t="s">
        <v>27</v>
      </c>
      <c r="D295" s="133" t="s">
        <v>17</v>
      </c>
      <c r="E295" s="19">
        <v>0</v>
      </c>
      <c r="F295" s="19">
        <v>0</v>
      </c>
      <c r="G295" s="19">
        <v>0</v>
      </c>
      <c r="H295" s="19">
        <v>0</v>
      </c>
      <c r="I295" s="182"/>
      <c r="K295" s="5"/>
      <c r="L295" s="5"/>
      <c r="M295" s="5"/>
      <c r="N295" s="5"/>
      <c r="O295" s="5"/>
    </row>
    <row r="296" spans="1:15" x14ac:dyDescent="0.2">
      <c r="A296" s="180"/>
      <c r="B296" s="166"/>
      <c r="C296" s="27" t="s">
        <v>18</v>
      </c>
      <c r="D296" s="133" t="s">
        <v>17</v>
      </c>
      <c r="E296" s="15">
        <v>3991.4573999999998</v>
      </c>
      <c r="F296" s="15">
        <v>3858.82825</v>
      </c>
      <c r="G296" s="15">
        <v>3991.4573999999998</v>
      </c>
      <c r="H296" s="15">
        <v>3858.82825</v>
      </c>
      <c r="I296" s="182"/>
      <c r="K296" s="5"/>
      <c r="L296" s="5"/>
      <c r="M296" s="5"/>
      <c r="N296" s="5"/>
      <c r="O296" s="5"/>
    </row>
    <row r="297" spans="1:15" ht="35.25" customHeight="1" x14ac:dyDescent="0.2">
      <c r="A297" s="174">
        <v>26</v>
      </c>
      <c r="B297" s="201" t="s">
        <v>273</v>
      </c>
      <c r="C297" s="202"/>
      <c r="D297" s="202"/>
      <c r="E297" s="202"/>
      <c r="F297" s="202"/>
      <c r="G297" s="202"/>
      <c r="H297" s="203"/>
      <c r="I297" s="182">
        <f>((G299/H299+H305/G305+H309/G309+H310/G310+H311/G311+H312/G312+H313/G313)/7)/(H298/G298)*100</f>
        <v>187.17477086149097</v>
      </c>
      <c r="J297" s="64"/>
      <c r="K297" s="5"/>
      <c r="L297" s="5"/>
      <c r="M297" s="5"/>
      <c r="N297" s="5"/>
      <c r="O297" s="5"/>
    </row>
    <row r="298" spans="1:15" ht="20.25" customHeight="1" x14ac:dyDescent="0.2">
      <c r="A298" s="174"/>
      <c r="B298" s="201" t="s">
        <v>169</v>
      </c>
      <c r="C298" s="202"/>
      <c r="D298" s="202"/>
      <c r="E298" s="202"/>
      <c r="F298" s="203"/>
      <c r="G298" s="121">
        <v>121520.39350000001</v>
      </c>
      <c r="H298" s="121">
        <v>121062.43416999999</v>
      </c>
      <c r="I298" s="182"/>
      <c r="K298" s="5"/>
      <c r="L298" s="5"/>
      <c r="M298" s="5"/>
      <c r="N298" s="5"/>
      <c r="O298" s="5"/>
    </row>
    <row r="299" spans="1:15" ht="91.5" customHeight="1" x14ac:dyDescent="0.2">
      <c r="A299" s="174"/>
      <c r="B299" s="166" t="s">
        <v>369</v>
      </c>
      <c r="C299" s="27" t="s">
        <v>282</v>
      </c>
      <c r="D299" s="14" t="s">
        <v>22</v>
      </c>
      <c r="E299" s="14"/>
      <c r="F299" s="14"/>
      <c r="G299" s="132">
        <v>50</v>
      </c>
      <c r="H299" s="132">
        <v>7</v>
      </c>
      <c r="I299" s="182">
        <f>(G299/H299)/1/(H302/G302)*100</f>
        <v>755.53353897243733</v>
      </c>
      <c r="J299" s="10"/>
      <c r="K299" s="5"/>
      <c r="L299" s="5"/>
      <c r="M299" s="5"/>
      <c r="N299" s="5"/>
      <c r="O299" s="5"/>
    </row>
    <row r="300" spans="1:15" ht="78.75" customHeight="1" x14ac:dyDescent="0.2">
      <c r="A300" s="174"/>
      <c r="B300" s="166"/>
      <c r="C300" s="13" t="s">
        <v>285</v>
      </c>
      <c r="D300" s="14" t="s">
        <v>22</v>
      </c>
      <c r="E300" s="14"/>
      <c r="F300" s="14"/>
      <c r="G300" s="132">
        <v>5</v>
      </c>
      <c r="H300" s="132">
        <v>0</v>
      </c>
      <c r="I300" s="182"/>
      <c r="J300" s="69"/>
      <c r="K300" s="5"/>
      <c r="L300" s="5"/>
      <c r="M300" s="5"/>
      <c r="N300" s="5"/>
      <c r="O300" s="5"/>
    </row>
    <row r="301" spans="1:15" ht="38.25" x14ac:dyDescent="0.2">
      <c r="A301" s="174"/>
      <c r="B301" s="166"/>
      <c r="C301" s="13" t="s">
        <v>281</v>
      </c>
      <c r="D301" s="14" t="s">
        <v>63</v>
      </c>
      <c r="E301" s="14"/>
      <c r="F301" s="14"/>
      <c r="G301" s="132">
        <v>0</v>
      </c>
      <c r="H301" s="132">
        <v>0</v>
      </c>
      <c r="I301" s="182"/>
      <c r="K301" s="5"/>
      <c r="L301" s="5"/>
      <c r="M301" s="5"/>
      <c r="N301" s="5"/>
      <c r="O301" s="5"/>
    </row>
    <row r="302" spans="1:15" x14ac:dyDescent="0.2">
      <c r="A302" s="174"/>
      <c r="B302" s="166"/>
      <c r="C302" s="103" t="s">
        <v>170</v>
      </c>
      <c r="D302" s="130" t="s">
        <v>171</v>
      </c>
      <c r="E302" s="15">
        <f>E303</f>
        <v>6000</v>
      </c>
      <c r="F302" s="15">
        <f>F303</f>
        <v>5672.4341999999997</v>
      </c>
      <c r="G302" s="15">
        <f>G303</f>
        <v>6000</v>
      </c>
      <c r="H302" s="15">
        <f>H303</f>
        <v>5672.4341999999997</v>
      </c>
      <c r="I302" s="182"/>
      <c r="K302" s="5"/>
      <c r="L302" s="5"/>
      <c r="M302" s="5"/>
      <c r="N302" s="5"/>
      <c r="O302" s="5"/>
    </row>
    <row r="303" spans="1:15" ht="17.25" customHeight="1" x14ac:dyDescent="0.2">
      <c r="A303" s="174"/>
      <c r="B303" s="166"/>
      <c r="C303" s="53" t="s">
        <v>18</v>
      </c>
      <c r="D303" s="14" t="s">
        <v>17</v>
      </c>
      <c r="E303" s="15">
        <v>6000</v>
      </c>
      <c r="F303" s="15">
        <v>5672.4341999999997</v>
      </c>
      <c r="G303" s="15">
        <v>6000</v>
      </c>
      <c r="H303" s="15">
        <v>5672.4341999999997</v>
      </c>
      <c r="I303" s="182"/>
      <c r="K303" s="5"/>
      <c r="L303" s="5"/>
      <c r="M303" s="5"/>
      <c r="N303" s="5"/>
      <c r="O303" s="5"/>
    </row>
    <row r="304" spans="1:15" ht="51.75" customHeight="1" x14ac:dyDescent="0.2">
      <c r="A304" s="174"/>
      <c r="B304" s="166" t="s">
        <v>368</v>
      </c>
      <c r="C304" s="27" t="s">
        <v>283</v>
      </c>
      <c r="D304" s="14" t="s">
        <v>22</v>
      </c>
      <c r="E304" s="26"/>
      <c r="F304" s="26"/>
      <c r="G304" s="132">
        <v>10</v>
      </c>
      <c r="H304" s="132">
        <v>3</v>
      </c>
      <c r="I304" s="198">
        <f>(G304/H304+H305/G305)/2/(H306/G306)*100</f>
        <v>216.66666666666669</v>
      </c>
      <c r="J304" s="105"/>
      <c r="K304" s="5"/>
      <c r="L304" s="5"/>
      <c r="M304" s="5"/>
      <c r="N304" s="5"/>
      <c r="O304" s="5"/>
    </row>
    <row r="305" spans="1:15" ht="90" customHeight="1" x14ac:dyDescent="0.2">
      <c r="A305" s="174"/>
      <c r="B305" s="197"/>
      <c r="C305" s="13" t="s">
        <v>284</v>
      </c>
      <c r="D305" s="14" t="s">
        <v>22</v>
      </c>
      <c r="E305" s="26"/>
      <c r="F305" s="70"/>
      <c r="G305" s="132">
        <v>100</v>
      </c>
      <c r="H305" s="132">
        <v>100</v>
      </c>
      <c r="I305" s="199"/>
      <c r="J305" s="106"/>
      <c r="K305" s="5"/>
      <c r="L305" s="5"/>
      <c r="M305" s="5"/>
      <c r="N305" s="5"/>
      <c r="O305" s="5"/>
    </row>
    <row r="306" spans="1:15" x14ac:dyDescent="0.2">
      <c r="A306" s="174"/>
      <c r="B306" s="197"/>
      <c r="C306" s="103" t="s">
        <v>170</v>
      </c>
      <c r="D306" s="130" t="s">
        <v>171</v>
      </c>
      <c r="E306" s="15">
        <f>E307+E308</f>
        <v>93885.885469999994</v>
      </c>
      <c r="F306" s="15">
        <f>F307+F308</f>
        <v>93885.885469999994</v>
      </c>
      <c r="G306" s="15">
        <f>G307+G308</f>
        <v>93885.885469999994</v>
      </c>
      <c r="H306" s="15">
        <f>H307+H308</f>
        <v>93885.885469999994</v>
      </c>
      <c r="I306" s="199"/>
      <c r="K306" s="5"/>
      <c r="L306" s="5"/>
      <c r="M306" s="5"/>
      <c r="N306" s="5"/>
      <c r="O306" s="5"/>
    </row>
    <row r="307" spans="1:15" x14ac:dyDescent="0.2">
      <c r="A307" s="174"/>
      <c r="B307" s="197"/>
      <c r="C307" s="13" t="s">
        <v>27</v>
      </c>
      <c r="D307" s="14" t="s">
        <v>17</v>
      </c>
      <c r="E307" s="122">
        <v>1198</v>
      </c>
      <c r="F307" s="122">
        <v>1198</v>
      </c>
      <c r="G307" s="122">
        <v>1198</v>
      </c>
      <c r="H307" s="122">
        <v>1198</v>
      </c>
      <c r="I307" s="199"/>
      <c r="K307" s="5"/>
      <c r="L307" s="5"/>
      <c r="M307" s="5"/>
      <c r="N307" s="5"/>
      <c r="O307" s="5"/>
    </row>
    <row r="308" spans="1:15" ht="12.75" customHeight="1" x14ac:dyDescent="0.2">
      <c r="A308" s="174"/>
      <c r="B308" s="197"/>
      <c r="C308" s="53" t="s">
        <v>18</v>
      </c>
      <c r="D308" s="14" t="s">
        <v>17</v>
      </c>
      <c r="E308" s="15">
        <v>92687.885469999994</v>
      </c>
      <c r="F308" s="15">
        <v>92687.885469999994</v>
      </c>
      <c r="G308" s="15">
        <v>92687.885469999994</v>
      </c>
      <c r="H308" s="15">
        <v>92687.885469999994</v>
      </c>
      <c r="I308" s="200"/>
      <c r="K308" s="5"/>
      <c r="L308" s="5"/>
      <c r="M308" s="5"/>
      <c r="N308" s="5"/>
      <c r="O308" s="5"/>
    </row>
    <row r="309" spans="1:15" ht="52.5" customHeight="1" x14ac:dyDescent="0.25">
      <c r="A309" s="174"/>
      <c r="B309" s="166" t="s">
        <v>172</v>
      </c>
      <c r="C309" s="13" t="s">
        <v>287</v>
      </c>
      <c r="D309" s="14" t="s">
        <v>173</v>
      </c>
      <c r="E309" s="50"/>
      <c r="F309" s="14"/>
      <c r="G309" s="133">
        <v>1</v>
      </c>
      <c r="H309" s="133">
        <v>1</v>
      </c>
      <c r="I309" s="182">
        <f>((H309/G309+H310/G310+H311/G311+H312/G312+H313/G313)/5)/(H314/G314)*100</f>
        <v>98.795450914568008</v>
      </c>
      <c r="J309" s="71"/>
      <c r="K309" s="5"/>
      <c r="L309" s="5"/>
      <c r="M309" s="5"/>
      <c r="N309" s="5"/>
      <c r="O309" s="5"/>
    </row>
    <row r="310" spans="1:15" ht="28.5" customHeight="1" x14ac:dyDescent="0.25">
      <c r="A310" s="174"/>
      <c r="B310" s="166"/>
      <c r="C310" s="13" t="s">
        <v>278</v>
      </c>
      <c r="D310" s="14" t="s">
        <v>22</v>
      </c>
      <c r="E310" s="14"/>
      <c r="F310" s="14"/>
      <c r="G310" s="132">
        <v>100</v>
      </c>
      <c r="H310" s="132">
        <v>103</v>
      </c>
      <c r="I310" s="182"/>
      <c r="J310" s="71"/>
      <c r="K310" s="5"/>
      <c r="L310" s="5"/>
      <c r="M310" s="5"/>
      <c r="N310" s="5"/>
      <c r="O310" s="5"/>
    </row>
    <row r="311" spans="1:15" ht="42" customHeight="1" x14ac:dyDescent="0.25">
      <c r="A311" s="174"/>
      <c r="B311" s="166"/>
      <c r="C311" s="13" t="s">
        <v>286</v>
      </c>
      <c r="D311" s="14" t="s">
        <v>22</v>
      </c>
      <c r="E311" s="14"/>
      <c r="F311" s="14"/>
      <c r="G311" s="132">
        <v>100</v>
      </c>
      <c r="H311" s="132">
        <v>88</v>
      </c>
      <c r="I311" s="182"/>
      <c r="J311" s="71"/>
      <c r="K311" s="5"/>
      <c r="L311" s="5"/>
      <c r="M311" s="5"/>
      <c r="N311" s="5"/>
      <c r="O311" s="5"/>
    </row>
    <row r="312" spans="1:15" ht="69.75" customHeight="1" x14ac:dyDescent="0.25">
      <c r="A312" s="174"/>
      <c r="B312" s="166"/>
      <c r="C312" s="13" t="s">
        <v>279</v>
      </c>
      <c r="D312" s="14" t="s">
        <v>22</v>
      </c>
      <c r="E312" s="14"/>
      <c r="F312" s="14"/>
      <c r="G312" s="132">
        <v>100</v>
      </c>
      <c r="H312" s="132">
        <v>100</v>
      </c>
      <c r="I312" s="182"/>
      <c r="J312" s="71"/>
      <c r="K312" s="5"/>
      <c r="L312" s="5"/>
      <c r="M312" s="5"/>
      <c r="N312" s="5"/>
      <c r="O312" s="5"/>
    </row>
    <row r="313" spans="1:15" ht="39.75" customHeight="1" x14ac:dyDescent="0.2">
      <c r="A313" s="174"/>
      <c r="B313" s="166"/>
      <c r="C313" s="13" t="s">
        <v>280</v>
      </c>
      <c r="D313" s="14" t="s">
        <v>22</v>
      </c>
      <c r="E313" s="14"/>
      <c r="F313" s="14"/>
      <c r="G313" s="132">
        <v>100</v>
      </c>
      <c r="H313" s="132">
        <v>100</v>
      </c>
      <c r="I313" s="182"/>
      <c r="K313" s="5"/>
      <c r="L313" s="5"/>
      <c r="M313" s="5"/>
      <c r="N313" s="5"/>
      <c r="O313" s="5"/>
    </row>
    <row r="314" spans="1:15" x14ac:dyDescent="0.2">
      <c r="A314" s="174"/>
      <c r="B314" s="166"/>
      <c r="C314" s="103" t="s">
        <v>170</v>
      </c>
      <c r="D314" s="130" t="s">
        <v>17</v>
      </c>
      <c r="E314" s="15">
        <f>E315+E316+E317</f>
        <v>21634.508030000001</v>
      </c>
      <c r="F314" s="15">
        <f>F315+F316+F317</f>
        <v>21504.1145</v>
      </c>
      <c r="G314" s="15">
        <f>G315+G316+G317</f>
        <v>21634.508030000001</v>
      </c>
      <c r="H314" s="15">
        <f>H315+H316+H317</f>
        <v>21504.1145</v>
      </c>
      <c r="I314" s="182"/>
      <c r="K314" s="5"/>
      <c r="L314" s="5"/>
      <c r="M314" s="5"/>
      <c r="N314" s="5"/>
      <c r="O314" s="5"/>
    </row>
    <row r="315" spans="1:15" ht="15" customHeight="1" x14ac:dyDescent="0.2">
      <c r="A315" s="174"/>
      <c r="B315" s="166"/>
      <c r="C315" s="50" t="s">
        <v>36</v>
      </c>
      <c r="D315" s="133" t="s">
        <v>17</v>
      </c>
      <c r="E315" s="19">
        <v>0</v>
      </c>
      <c r="F315" s="19">
        <v>0</v>
      </c>
      <c r="G315" s="19">
        <v>0</v>
      </c>
      <c r="H315" s="19">
        <v>0</v>
      </c>
      <c r="I315" s="182"/>
      <c r="K315" s="5"/>
      <c r="L315" s="5"/>
      <c r="M315" s="5"/>
      <c r="N315" s="5"/>
      <c r="O315" s="5"/>
    </row>
    <row r="316" spans="1:15" x14ac:dyDescent="0.2">
      <c r="A316" s="174"/>
      <c r="B316" s="166"/>
      <c r="C316" s="50" t="s">
        <v>27</v>
      </c>
      <c r="D316" s="133" t="s">
        <v>17</v>
      </c>
      <c r="E316" s="19">
        <v>0</v>
      </c>
      <c r="F316" s="19">
        <v>0</v>
      </c>
      <c r="G316" s="19">
        <v>0</v>
      </c>
      <c r="H316" s="19">
        <v>0</v>
      </c>
      <c r="I316" s="182"/>
      <c r="K316" s="5"/>
      <c r="L316" s="5"/>
      <c r="M316" s="5"/>
      <c r="N316" s="5"/>
      <c r="O316" s="5"/>
    </row>
    <row r="317" spans="1:15" x14ac:dyDescent="0.2">
      <c r="A317" s="174"/>
      <c r="B317" s="166"/>
      <c r="C317" s="27" t="s">
        <v>18</v>
      </c>
      <c r="D317" s="133" t="s">
        <v>17</v>
      </c>
      <c r="E317" s="15">
        <v>21634.508030000001</v>
      </c>
      <c r="F317" s="15">
        <v>21504.1145</v>
      </c>
      <c r="G317" s="15">
        <v>21634.508030000001</v>
      </c>
      <c r="H317" s="15">
        <v>21504.1145</v>
      </c>
      <c r="I317" s="182"/>
      <c r="K317" s="5"/>
      <c r="L317" s="5"/>
      <c r="M317" s="5"/>
      <c r="N317" s="5"/>
      <c r="O317" s="5"/>
    </row>
    <row r="318" spans="1:15" ht="37.5" customHeight="1" x14ac:dyDescent="0.2">
      <c r="A318" s="179">
        <v>27</v>
      </c>
      <c r="B318" s="166" t="s">
        <v>174</v>
      </c>
      <c r="C318" s="27" t="s">
        <v>175</v>
      </c>
      <c r="D318" s="133" t="s">
        <v>56</v>
      </c>
      <c r="E318" s="133"/>
      <c r="F318" s="133"/>
      <c r="G318" s="133">
        <v>1.5</v>
      </c>
      <c r="H318" s="133">
        <v>1.5</v>
      </c>
      <c r="I318" s="167">
        <f>((H318/G318+H319/G319+H320/G320+H321/G321+H322/G322+H323/G323+H324/G324)/7)/(H325/G325)*100</f>
        <v>105.70574799227977</v>
      </c>
      <c r="K318" s="5"/>
      <c r="L318" s="5"/>
      <c r="M318" s="5"/>
      <c r="N318" s="5"/>
      <c r="O318" s="5"/>
    </row>
    <row r="319" spans="1:15" ht="24" customHeight="1" x14ac:dyDescent="0.2">
      <c r="A319" s="180"/>
      <c r="B319" s="166"/>
      <c r="C319" s="27" t="s">
        <v>176</v>
      </c>
      <c r="D319" s="133" t="s">
        <v>56</v>
      </c>
      <c r="E319" s="26"/>
      <c r="F319" s="133"/>
      <c r="G319" s="133">
        <v>472</v>
      </c>
      <c r="H319" s="133">
        <v>472</v>
      </c>
      <c r="I319" s="167"/>
      <c r="K319" s="5"/>
      <c r="L319" s="5"/>
      <c r="M319" s="5"/>
      <c r="N319" s="5"/>
      <c r="O319" s="5"/>
    </row>
    <row r="320" spans="1:15" ht="36.75" customHeight="1" x14ac:dyDescent="0.2">
      <c r="A320" s="180"/>
      <c r="B320" s="166"/>
      <c r="C320" s="27" t="s">
        <v>177</v>
      </c>
      <c r="D320" s="133" t="s">
        <v>56</v>
      </c>
      <c r="E320" s="133"/>
      <c r="F320" s="133"/>
      <c r="G320" s="133">
        <v>220.67</v>
      </c>
      <c r="H320" s="133">
        <v>220.67</v>
      </c>
      <c r="I320" s="167"/>
      <c r="K320" s="5"/>
      <c r="L320" s="5"/>
      <c r="M320" s="5"/>
      <c r="N320" s="5"/>
      <c r="O320" s="5"/>
    </row>
    <row r="321" spans="1:15" x14ac:dyDescent="0.2">
      <c r="A321" s="180"/>
      <c r="B321" s="166"/>
      <c r="C321" s="27" t="s">
        <v>178</v>
      </c>
      <c r="D321" s="133" t="s">
        <v>78</v>
      </c>
      <c r="E321" s="133"/>
      <c r="F321" s="133"/>
      <c r="G321" s="133">
        <v>80</v>
      </c>
      <c r="H321" s="133">
        <v>80</v>
      </c>
      <c r="I321" s="167"/>
      <c r="K321" s="5"/>
      <c r="L321" s="5"/>
      <c r="M321" s="5"/>
      <c r="N321" s="5"/>
      <c r="O321" s="5"/>
    </row>
    <row r="322" spans="1:15" ht="38.25" x14ac:dyDescent="0.2">
      <c r="A322" s="180"/>
      <c r="B322" s="166"/>
      <c r="C322" s="27" t="s">
        <v>179</v>
      </c>
      <c r="D322" s="133" t="s">
        <v>22</v>
      </c>
      <c r="E322" s="133"/>
      <c r="F322" s="133"/>
      <c r="G322" s="133">
        <v>0.75</v>
      </c>
      <c r="H322" s="133">
        <v>0.75</v>
      </c>
      <c r="I322" s="167"/>
      <c r="K322" s="5"/>
      <c r="L322" s="5"/>
      <c r="M322" s="5"/>
      <c r="N322" s="5"/>
      <c r="O322" s="5"/>
    </row>
    <row r="323" spans="1:15" x14ac:dyDescent="0.2">
      <c r="A323" s="180"/>
      <c r="B323" s="166"/>
      <c r="C323" s="27" t="s">
        <v>180</v>
      </c>
      <c r="D323" s="133" t="s">
        <v>22</v>
      </c>
      <c r="E323" s="133"/>
      <c r="F323" s="133"/>
      <c r="G323" s="132">
        <v>90</v>
      </c>
      <c r="H323" s="132">
        <v>90</v>
      </c>
      <c r="I323" s="167"/>
      <c r="K323" s="5"/>
      <c r="L323" s="5"/>
      <c r="M323" s="5"/>
      <c r="N323" s="5"/>
      <c r="O323" s="5"/>
    </row>
    <row r="324" spans="1:15" x14ac:dyDescent="0.2">
      <c r="A324" s="180"/>
      <c r="B324" s="166"/>
      <c r="C324" s="27" t="s">
        <v>181</v>
      </c>
      <c r="D324" s="133" t="s">
        <v>182</v>
      </c>
      <c r="E324" s="133"/>
      <c r="F324" s="133"/>
      <c r="G324" s="133">
        <v>39.110999999999997</v>
      </c>
      <c r="H324" s="133">
        <v>39.110999999999997</v>
      </c>
      <c r="I324" s="167"/>
      <c r="K324" s="5"/>
      <c r="L324" s="5"/>
      <c r="M324" s="5"/>
      <c r="N324" s="5"/>
      <c r="O324" s="5"/>
    </row>
    <row r="325" spans="1:15" x14ac:dyDescent="0.2">
      <c r="A325" s="180"/>
      <c r="B325" s="166"/>
      <c r="C325" s="34" t="s">
        <v>30</v>
      </c>
      <c r="D325" s="131" t="s">
        <v>17</v>
      </c>
      <c r="E325" s="15">
        <f>E326+E327</f>
        <v>72539.062460000001</v>
      </c>
      <c r="F325" s="15">
        <f>F326+F327</f>
        <v>68623.574250000005</v>
      </c>
      <c r="G325" s="15">
        <v>72539.062460000001</v>
      </c>
      <c r="H325" s="15">
        <v>68623.574250000005</v>
      </c>
      <c r="I325" s="167"/>
      <c r="K325" s="5"/>
      <c r="L325" s="5"/>
      <c r="M325" s="5"/>
      <c r="N325" s="5"/>
      <c r="O325" s="5"/>
    </row>
    <row r="326" spans="1:15" x14ac:dyDescent="0.2">
      <c r="A326" s="186"/>
      <c r="B326" s="166"/>
      <c r="C326" s="27" t="s">
        <v>27</v>
      </c>
      <c r="D326" s="133" t="s">
        <v>17</v>
      </c>
      <c r="E326" s="19">
        <v>0</v>
      </c>
      <c r="F326" s="19">
        <v>0</v>
      </c>
      <c r="G326" s="19">
        <v>0</v>
      </c>
      <c r="H326" s="19">
        <v>0</v>
      </c>
      <c r="I326" s="167"/>
      <c r="J326" s="37"/>
      <c r="K326" s="5"/>
      <c r="L326" s="5"/>
      <c r="M326" s="5"/>
      <c r="N326" s="5"/>
      <c r="O326" s="5"/>
    </row>
    <row r="327" spans="1:15" x14ac:dyDescent="0.2">
      <c r="A327" s="187"/>
      <c r="B327" s="166"/>
      <c r="C327" s="27" t="s">
        <v>18</v>
      </c>
      <c r="D327" s="133" t="s">
        <v>17</v>
      </c>
      <c r="E327" s="15">
        <v>72539.062460000001</v>
      </c>
      <c r="F327" s="15">
        <v>68623.574250000005</v>
      </c>
      <c r="G327" s="15">
        <v>72539.062460000001</v>
      </c>
      <c r="H327" s="15">
        <v>68623.574250000005</v>
      </c>
      <c r="I327" s="167"/>
      <c r="J327" s="37"/>
      <c r="K327" s="5"/>
      <c r="L327" s="5"/>
      <c r="M327" s="5"/>
      <c r="N327" s="5"/>
      <c r="O327" s="5"/>
    </row>
    <row r="328" spans="1:15" ht="64.5" customHeight="1" x14ac:dyDescent="0.2">
      <c r="A328" s="179">
        <v>28</v>
      </c>
      <c r="B328" s="166" t="s">
        <v>324</v>
      </c>
      <c r="C328" s="27" t="s">
        <v>325</v>
      </c>
      <c r="D328" s="14" t="s">
        <v>22</v>
      </c>
      <c r="E328" s="26"/>
      <c r="F328" s="26"/>
      <c r="G328" s="132">
        <v>82</v>
      </c>
      <c r="H328" s="132">
        <v>82.5</v>
      </c>
      <c r="I328" s="167">
        <f>((H328/G328+H329/G329+H330/G330+H331/G331+H332/G332+H333/G333+H334/G334)/7)/(H336/G336)*100</f>
        <v>88.616496713494357</v>
      </c>
      <c r="J328" s="22"/>
      <c r="K328" s="5"/>
      <c r="L328" s="5"/>
      <c r="M328" s="5"/>
      <c r="N328" s="5"/>
      <c r="O328" s="5"/>
    </row>
    <row r="329" spans="1:15" ht="88.5" customHeight="1" x14ac:dyDescent="0.2">
      <c r="A329" s="180"/>
      <c r="B329" s="166"/>
      <c r="C329" s="27" t="s">
        <v>326</v>
      </c>
      <c r="D329" s="14" t="s">
        <v>22</v>
      </c>
      <c r="E329" s="133"/>
      <c r="F329" s="133"/>
      <c r="G329" s="107">
        <v>82.5</v>
      </c>
      <c r="H329" s="107">
        <v>63.6</v>
      </c>
      <c r="I329" s="167"/>
      <c r="K329" s="5"/>
      <c r="L329" s="5"/>
      <c r="M329" s="5"/>
      <c r="N329" s="5"/>
      <c r="O329" s="5"/>
    </row>
    <row r="330" spans="1:15" ht="50.25" customHeight="1" x14ac:dyDescent="0.2">
      <c r="A330" s="180"/>
      <c r="B330" s="166"/>
      <c r="C330" s="27" t="s">
        <v>327</v>
      </c>
      <c r="D330" s="14" t="s">
        <v>22</v>
      </c>
      <c r="E330" s="133"/>
      <c r="F330" s="133"/>
      <c r="G330" s="133">
        <v>0.10100000000000001</v>
      </c>
      <c r="H330" s="133">
        <v>7.0000000000000007E-2</v>
      </c>
      <c r="I330" s="167"/>
      <c r="K330" s="5"/>
      <c r="L330" s="5"/>
      <c r="M330" s="5"/>
      <c r="N330" s="5"/>
      <c r="O330" s="5"/>
    </row>
    <row r="331" spans="1:15" ht="75" customHeight="1" x14ac:dyDescent="0.2">
      <c r="A331" s="180"/>
      <c r="B331" s="166"/>
      <c r="C331" s="27" t="s">
        <v>322</v>
      </c>
      <c r="D331" s="14" t="s">
        <v>22</v>
      </c>
      <c r="E331" s="133"/>
      <c r="F331" s="133"/>
      <c r="G331" s="133">
        <v>2.2800000000000001E-2</v>
      </c>
      <c r="H331" s="133">
        <v>3.8E-3</v>
      </c>
      <c r="I331" s="167"/>
      <c r="K331" s="5"/>
      <c r="L331" s="5"/>
      <c r="M331" s="5"/>
      <c r="N331" s="5"/>
      <c r="O331" s="5"/>
    </row>
    <row r="332" spans="1:15" ht="36" customHeight="1" x14ac:dyDescent="0.2">
      <c r="A332" s="180"/>
      <c r="B332" s="166"/>
      <c r="C332" s="27" t="s">
        <v>323</v>
      </c>
      <c r="D332" s="14" t="s">
        <v>22</v>
      </c>
      <c r="E332" s="133"/>
      <c r="F332" s="133"/>
      <c r="G332" s="132">
        <v>100</v>
      </c>
      <c r="H332" s="132">
        <v>100</v>
      </c>
      <c r="I332" s="167"/>
      <c r="K332" s="5"/>
      <c r="L332" s="5"/>
      <c r="M332" s="5"/>
      <c r="N332" s="5"/>
      <c r="O332" s="5"/>
    </row>
    <row r="333" spans="1:15" ht="90" customHeight="1" x14ac:dyDescent="0.2">
      <c r="A333" s="180"/>
      <c r="B333" s="166"/>
      <c r="C333" s="27" t="s">
        <v>328</v>
      </c>
      <c r="D333" s="14" t="s">
        <v>22</v>
      </c>
      <c r="E333" s="133"/>
      <c r="F333" s="133"/>
      <c r="G333" s="132">
        <v>38</v>
      </c>
      <c r="H333" s="132">
        <v>58.3</v>
      </c>
      <c r="I333" s="167"/>
      <c r="K333" s="5"/>
      <c r="L333" s="5"/>
      <c r="M333" s="5"/>
      <c r="N333" s="5"/>
      <c r="O333" s="5"/>
    </row>
    <row r="334" spans="1:15" ht="76.5" customHeight="1" x14ac:dyDescent="0.2">
      <c r="A334" s="180"/>
      <c r="B334" s="166"/>
      <c r="C334" s="27" t="s">
        <v>329</v>
      </c>
      <c r="D334" s="14" t="s">
        <v>22</v>
      </c>
      <c r="E334" s="133"/>
      <c r="F334" s="133"/>
      <c r="G334" s="132">
        <v>100</v>
      </c>
      <c r="H334" s="132">
        <v>100</v>
      </c>
      <c r="I334" s="167"/>
      <c r="K334" s="5"/>
      <c r="L334" s="5"/>
      <c r="M334" s="5"/>
      <c r="N334" s="5"/>
      <c r="O334" s="5"/>
    </row>
    <row r="335" spans="1:15" ht="78" customHeight="1" x14ac:dyDescent="0.2">
      <c r="A335" s="180"/>
      <c r="B335" s="166"/>
      <c r="C335" s="27" t="s">
        <v>330</v>
      </c>
      <c r="D335" s="14" t="s">
        <v>22</v>
      </c>
      <c r="E335" s="133"/>
      <c r="F335" s="133"/>
      <c r="G335" s="132">
        <v>0</v>
      </c>
      <c r="H335" s="132">
        <v>0</v>
      </c>
      <c r="I335" s="167"/>
      <c r="K335" s="5"/>
      <c r="L335" s="5"/>
      <c r="M335" s="5"/>
      <c r="N335" s="5"/>
      <c r="O335" s="5"/>
    </row>
    <row r="336" spans="1:15" x14ac:dyDescent="0.2">
      <c r="A336" s="180"/>
      <c r="B336" s="166"/>
      <c r="C336" s="34" t="s">
        <v>30</v>
      </c>
      <c r="D336" s="131" t="s">
        <v>17</v>
      </c>
      <c r="E336" s="15">
        <f>E337+E338</f>
        <v>12312.185000000001</v>
      </c>
      <c r="F336" s="15">
        <f>F337+F338</f>
        <v>12248.27038</v>
      </c>
      <c r="G336" s="15">
        <f t="shared" ref="G336:H338" si="2">E336</f>
        <v>12312.185000000001</v>
      </c>
      <c r="H336" s="15">
        <f t="shared" si="2"/>
        <v>12248.27038</v>
      </c>
      <c r="I336" s="167"/>
      <c r="K336" s="5"/>
      <c r="L336" s="5"/>
      <c r="M336" s="5"/>
      <c r="N336" s="5"/>
      <c r="O336" s="5"/>
    </row>
    <row r="337" spans="1:15" x14ac:dyDescent="0.2">
      <c r="A337" s="180"/>
      <c r="B337" s="166"/>
      <c r="C337" s="27" t="s">
        <v>27</v>
      </c>
      <c r="D337" s="133" t="s">
        <v>17</v>
      </c>
      <c r="E337" s="15">
        <v>12307.485000000001</v>
      </c>
      <c r="F337" s="15">
        <v>12243.59938</v>
      </c>
      <c r="G337" s="15">
        <f t="shared" si="2"/>
        <v>12307.485000000001</v>
      </c>
      <c r="H337" s="15">
        <f t="shared" si="2"/>
        <v>12243.59938</v>
      </c>
      <c r="I337" s="167"/>
      <c r="J337" s="37"/>
      <c r="K337" s="5"/>
      <c r="L337" s="5"/>
      <c r="M337" s="5"/>
      <c r="N337" s="5"/>
      <c r="O337" s="5"/>
    </row>
    <row r="338" spans="1:15" x14ac:dyDescent="0.2">
      <c r="A338" s="181"/>
      <c r="B338" s="166"/>
      <c r="C338" s="27" t="s">
        <v>18</v>
      </c>
      <c r="D338" s="133" t="s">
        <v>17</v>
      </c>
      <c r="E338" s="122">
        <v>4.7</v>
      </c>
      <c r="F338" s="122">
        <v>4.6710000000000003</v>
      </c>
      <c r="G338" s="122">
        <f t="shared" si="2"/>
        <v>4.7</v>
      </c>
      <c r="H338" s="122">
        <f t="shared" si="2"/>
        <v>4.6710000000000003</v>
      </c>
      <c r="I338" s="167"/>
      <c r="J338" s="37"/>
      <c r="K338" s="5"/>
      <c r="L338" s="5"/>
      <c r="M338" s="5"/>
      <c r="N338" s="5"/>
      <c r="O338" s="5"/>
    </row>
    <row r="339" spans="1:15" ht="25.5" x14ac:dyDescent="0.2">
      <c r="A339" s="179">
        <v>29</v>
      </c>
      <c r="B339" s="166" t="s">
        <v>408</v>
      </c>
      <c r="C339" s="27" t="s">
        <v>184</v>
      </c>
      <c r="D339" s="133" t="s">
        <v>154</v>
      </c>
      <c r="E339" s="14"/>
      <c r="F339" s="21"/>
      <c r="G339" s="152">
        <v>1025</v>
      </c>
      <c r="H339" s="152">
        <v>1025</v>
      </c>
      <c r="I339" s="182">
        <f>((H339/G339+H340/G340+H341/G341+H342/G342)/4)/(H343/G343)*100</f>
        <v>105.66676828955886</v>
      </c>
      <c r="J339" s="22"/>
      <c r="K339" s="5"/>
      <c r="L339" s="5"/>
      <c r="M339" s="5"/>
      <c r="N339" s="5"/>
      <c r="O339" s="5"/>
    </row>
    <row r="340" spans="1:15" ht="25.5" x14ac:dyDescent="0.2">
      <c r="A340" s="180"/>
      <c r="B340" s="166"/>
      <c r="C340" s="27" t="s">
        <v>185</v>
      </c>
      <c r="D340" s="133" t="s">
        <v>154</v>
      </c>
      <c r="E340" s="14"/>
      <c r="F340" s="21"/>
      <c r="G340" s="152">
        <v>95</v>
      </c>
      <c r="H340" s="152">
        <v>95</v>
      </c>
      <c r="I340" s="182"/>
      <c r="K340" s="5"/>
      <c r="L340" s="5"/>
      <c r="M340" s="5"/>
      <c r="N340" s="5"/>
      <c r="O340" s="5"/>
    </row>
    <row r="341" spans="1:15" ht="38.25" x14ac:dyDescent="0.2">
      <c r="A341" s="180"/>
      <c r="B341" s="166"/>
      <c r="C341" s="13" t="s">
        <v>186</v>
      </c>
      <c r="D341" s="133" t="s">
        <v>71</v>
      </c>
      <c r="E341" s="72"/>
      <c r="F341" s="73"/>
      <c r="G341" s="152">
        <v>75</v>
      </c>
      <c r="H341" s="152">
        <v>75</v>
      </c>
      <c r="I341" s="182"/>
      <c r="K341" s="5"/>
      <c r="L341" s="5"/>
      <c r="M341" s="5"/>
      <c r="N341" s="5"/>
      <c r="O341" s="5"/>
    </row>
    <row r="342" spans="1:15" ht="25.5" x14ac:dyDescent="0.2">
      <c r="A342" s="180"/>
      <c r="B342" s="166"/>
      <c r="C342" s="13" t="s">
        <v>409</v>
      </c>
      <c r="D342" s="133" t="s">
        <v>71</v>
      </c>
      <c r="E342" s="72"/>
      <c r="F342" s="73"/>
      <c r="G342" s="152">
        <v>75</v>
      </c>
      <c r="H342" s="152">
        <v>75</v>
      </c>
      <c r="I342" s="182"/>
      <c r="K342" s="5"/>
      <c r="L342" s="5"/>
      <c r="M342" s="5"/>
      <c r="N342" s="5"/>
      <c r="O342" s="5"/>
    </row>
    <row r="343" spans="1:15" x14ac:dyDescent="0.2">
      <c r="A343" s="180"/>
      <c r="B343" s="166"/>
      <c r="C343" s="34" t="s">
        <v>61</v>
      </c>
      <c r="D343" s="130" t="s">
        <v>17</v>
      </c>
      <c r="E343" s="15">
        <f>E344+E345</f>
        <v>2221.2057300000001</v>
      </c>
      <c r="F343" s="15">
        <f>F344+F345</f>
        <v>2102.0854199999999</v>
      </c>
      <c r="G343" s="15">
        <v>2221.2057300000001</v>
      </c>
      <c r="H343" s="15">
        <v>2102.0854199999999</v>
      </c>
      <c r="I343" s="182"/>
      <c r="K343" s="5"/>
      <c r="L343" s="5"/>
      <c r="M343" s="5"/>
      <c r="N343" s="5"/>
      <c r="O343" s="5"/>
    </row>
    <row r="344" spans="1:15" x14ac:dyDescent="0.2">
      <c r="A344" s="180"/>
      <c r="B344" s="166"/>
      <c r="C344" s="50" t="s">
        <v>27</v>
      </c>
      <c r="D344" s="14" t="s">
        <v>17</v>
      </c>
      <c r="E344" s="19">
        <v>0</v>
      </c>
      <c r="F344" s="19">
        <v>0</v>
      </c>
      <c r="G344" s="19">
        <v>0</v>
      </c>
      <c r="H344" s="19">
        <v>0</v>
      </c>
      <c r="I344" s="182"/>
      <c r="K344" s="5"/>
      <c r="L344" s="5"/>
      <c r="M344" s="5"/>
      <c r="N344" s="5"/>
      <c r="O344" s="5"/>
    </row>
    <row r="345" spans="1:15" x14ac:dyDescent="0.2">
      <c r="A345" s="180"/>
      <c r="B345" s="166"/>
      <c r="C345" s="50" t="s">
        <v>18</v>
      </c>
      <c r="D345" s="14" t="s">
        <v>17</v>
      </c>
      <c r="E345" s="15">
        <v>2221.2057300000001</v>
      </c>
      <c r="F345" s="15">
        <v>2102.0854199999999</v>
      </c>
      <c r="G345" s="15">
        <v>2221.2057300000001</v>
      </c>
      <c r="H345" s="15">
        <v>2102.0854199999999</v>
      </c>
      <c r="I345" s="182"/>
      <c r="J345" s="37"/>
      <c r="K345" s="5"/>
      <c r="L345" s="5"/>
      <c r="M345" s="5"/>
      <c r="N345" s="5"/>
      <c r="O345" s="5"/>
    </row>
    <row r="346" spans="1:15" ht="64.5" customHeight="1" x14ac:dyDescent="0.2">
      <c r="A346" s="179">
        <v>30</v>
      </c>
      <c r="B346" s="166" t="s">
        <v>289</v>
      </c>
      <c r="C346" s="27" t="s">
        <v>290</v>
      </c>
      <c r="D346" s="14" t="s">
        <v>78</v>
      </c>
      <c r="E346" s="132"/>
      <c r="F346" s="74"/>
      <c r="G346" s="152">
        <v>16</v>
      </c>
      <c r="H346" s="152">
        <v>17</v>
      </c>
      <c r="I346" s="182">
        <f>((H346/G346+H347/G347)/2)*100</f>
        <v>153.125</v>
      </c>
      <c r="J346" s="22"/>
      <c r="K346" s="5"/>
      <c r="L346" s="5"/>
      <c r="M346" s="5"/>
      <c r="N346" s="5"/>
      <c r="O346" s="5"/>
    </row>
    <row r="347" spans="1:15" ht="89.25" customHeight="1" x14ac:dyDescent="0.2">
      <c r="A347" s="180"/>
      <c r="B347" s="166"/>
      <c r="C347" s="27" t="s">
        <v>187</v>
      </c>
      <c r="D347" s="14" t="s">
        <v>78</v>
      </c>
      <c r="E347" s="132"/>
      <c r="F347" s="74"/>
      <c r="G347" s="152">
        <v>4</v>
      </c>
      <c r="H347" s="152">
        <v>8</v>
      </c>
      <c r="I347" s="182"/>
      <c r="K347" s="5"/>
      <c r="L347" s="5"/>
      <c r="M347" s="5"/>
      <c r="N347" s="5"/>
      <c r="O347" s="5"/>
    </row>
    <row r="348" spans="1:15" ht="15.75" customHeight="1" x14ac:dyDescent="0.2">
      <c r="A348" s="180"/>
      <c r="B348" s="166"/>
      <c r="C348" s="34" t="s">
        <v>61</v>
      </c>
      <c r="D348" s="130" t="s">
        <v>17</v>
      </c>
      <c r="E348" s="19">
        <v>0</v>
      </c>
      <c r="F348" s="19">
        <v>0</v>
      </c>
      <c r="G348" s="19">
        <v>0</v>
      </c>
      <c r="H348" s="19">
        <v>0</v>
      </c>
      <c r="I348" s="182"/>
      <c r="K348" s="5"/>
      <c r="L348" s="5"/>
      <c r="M348" s="5"/>
      <c r="N348" s="5"/>
      <c r="O348" s="5"/>
    </row>
    <row r="349" spans="1:15" x14ac:dyDescent="0.2">
      <c r="A349" s="180"/>
      <c r="B349" s="166"/>
      <c r="C349" s="63" t="s">
        <v>18</v>
      </c>
      <c r="D349" s="14" t="s">
        <v>17</v>
      </c>
      <c r="E349" s="19">
        <v>0</v>
      </c>
      <c r="F349" s="19">
        <v>0</v>
      </c>
      <c r="G349" s="19">
        <v>0</v>
      </c>
      <c r="H349" s="19">
        <v>0</v>
      </c>
      <c r="I349" s="182"/>
      <c r="J349" s="37"/>
      <c r="K349" s="5"/>
      <c r="L349" s="5"/>
      <c r="M349" s="5"/>
      <c r="N349" s="5"/>
      <c r="O349" s="5"/>
    </row>
    <row r="350" spans="1:15" ht="51" x14ac:dyDescent="0.2">
      <c r="A350" s="174">
        <v>31</v>
      </c>
      <c r="B350" s="166" t="s">
        <v>237</v>
      </c>
      <c r="C350" s="75" t="s">
        <v>240</v>
      </c>
      <c r="D350" s="76" t="s">
        <v>238</v>
      </c>
      <c r="E350" s="77"/>
      <c r="F350" s="77"/>
      <c r="G350" s="152">
        <v>5</v>
      </c>
      <c r="H350" s="152">
        <v>4</v>
      </c>
      <c r="I350" s="182">
        <f>((H350/G350+H351/G351+H352/G352+H353/G353+H354/G354+H355/G355+H356/G356+H357/G357+H358/G358)/9)/(H359/G359)*100</f>
        <v>235.68359935973609</v>
      </c>
      <c r="J350" s="64"/>
      <c r="K350" s="5"/>
      <c r="L350" s="5"/>
      <c r="M350" s="5"/>
      <c r="N350" s="5"/>
      <c r="O350" s="5"/>
    </row>
    <row r="351" spans="1:15" ht="76.5" x14ac:dyDescent="0.2">
      <c r="A351" s="174"/>
      <c r="B351" s="166"/>
      <c r="C351" s="75" t="s">
        <v>241</v>
      </c>
      <c r="D351" s="76" t="s">
        <v>238</v>
      </c>
      <c r="E351" s="77"/>
      <c r="F351" s="77"/>
      <c r="G351" s="152">
        <v>3</v>
      </c>
      <c r="H351" s="152">
        <v>4</v>
      </c>
      <c r="I351" s="182"/>
      <c r="J351" s="37"/>
      <c r="K351" s="5"/>
      <c r="L351" s="5"/>
      <c r="M351" s="5"/>
      <c r="N351" s="5"/>
      <c r="O351" s="5"/>
    </row>
    <row r="352" spans="1:15" ht="38.25" x14ac:dyDescent="0.2">
      <c r="A352" s="174"/>
      <c r="B352" s="166"/>
      <c r="C352" s="75" t="s">
        <v>242</v>
      </c>
      <c r="D352" s="76" t="s">
        <v>238</v>
      </c>
      <c r="E352" s="77"/>
      <c r="F352" s="77"/>
      <c r="G352" s="152">
        <v>7</v>
      </c>
      <c r="H352" s="152">
        <v>13</v>
      </c>
      <c r="I352" s="182"/>
      <c r="J352" s="37"/>
      <c r="K352" s="5"/>
      <c r="L352" s="5"/>
      <c r="M352" s="5"/>
      <c r="N352" s="5"/>
      <c r="O352" s="5"/>
    </row>
    <row r="353" spans="1:15" ht="25.5" x14ac:dyDescent="0.2">
      <c r="A353" s="174"/>
      <c r="B353" s="166"/>
      <c r="C353" s="75" t="s">
        <v>243</v>
      </c>
      <c r="D353" s="76" t="s">
        <v>238</v>
      </c>
      <c r="E353" s="77"/>
      <c r="F353" s="77"/>
      <c r="G353" s="152">
        <v>14</v>
      </c>
      <c r="H353" s="152">
        <v>16</v>
      </c>
      <c r="I353" s="182"/>
      <c r="J353" s="37"/>
      <c r="K353" s="5"/>
      <c r="L353" s="5"/>
      <c r="M353" s="5"/>
      <c r="N353" s="5"/>
      <c r="O353" s="5"/>
    </row>
    <row r="354" spans="1:15" ht="25.5" x14ac:dyDescent="0.2">
      <c r="A354" s="174"/>
      <c r="B354" s="166"/>
      <c r="C354" s="75" t="s">
        <v>244</v>
      </c>
      <c r="D354" s="76" t="s">
        <v>238</v>
      </c>
      <c r="E354" s="77"/>
      <c r="F354" s="77"/>
      <c r="G354" s="152">
        <v>14</v>
      </c>
      <c r="H354" s="152">
        <v>136</v>
      </c>
      <c r="I354" s="182"/>
      <c r="J354" s="37"/>
      <c r="K354" s="5"/>
      <c r="L354" s="5"/>
      <c r="M354" s="5"/>
      <c r="N354" s="5"/>
      <c r="O354" s="5"/>
    </row>
    <row r="355" spans="1:15" ht="25.5" x14ac:dyDescent="0.2">
      <c r="A355" s="174"/>
      <c r="B355" s="166"/>
      <c r="C355" s="75" t="s">
        <v>245</v>
      </c>
      <c r="D355" s="76" t="s">
        <v>239</v>
      </c>
      <c r="E355" s="77"/>
      <c r="F355" s="77"/>
      <c r="G355" s="152">
        <v>40</v>
      </c>
      <c r="H355" s="152">
        <v>40</v>
      </c>
      <c r="I355" s="182"/>
      <c r="J355" s="37"/>
      <c r="K355" s="5"/>
      <c r="L355" s="5"/>
      <c r="M355" s="5"/>
      <c r="N355" s="5"/>
      <c r="O355" s="5"/>
    </row>
    <row r="356" spans="1:15" ht="25.5" x14ac:dyDescent="0.2">
      <c r="A356" s="174"/>
      <c r="B356" s="166"/>
      <c r="C356" s="75" t="s">
        <v>246</v>
      </c>
      <c r="D356" s="76" t="s">
        <v>238</v>
      </c>
      <c r="E356" s="77"/>
      <c r="F356" s="77"/>
      <c r="G356" s="152">
        <v>20</v>
      </c>
      <c r="H356" s="152">
        <v>40</v>
      </c>
      <c r="I356" s="182"/>
      <c r="J356" s="37"/>
      <c r="K356" s="5"/>
      <c r="L356" s="5"/>
      <c r="M356" s="5"/>
      <c r="N356" s="5"/>
      <c r="O356" s="5"/>
    </row>
    <row r="357" spans="1:15" ht="51" x14ac:dyDescent="0.2">
      <c r="A357" s="174"/>
      <c r="B357" s="166"/>
      <c r="C357" s="75" t="s">
        <v>247</v>
      </c>
      <c r="D357" s="76" t="s">
        <v>238</v>
      </c>
      <c r="E357" s="77"/>
      <c r="F357" s="77"/>
      <c r="G357" s="152">
        <v>130</v>
      </c>
      <c r="H357" s="152">
        <v>130</v>
      </c>
      <c r="I357" s="182"/>
      <c r="J357" s="37"/>
      <c r="K357" s="5"/>
      <c r="L357" s="5"/>
      <c r="M357" s="5"/>
      <c r="N357" s="5"/>
      <c r="O357" s="5"/>
    </row>
    <row r="358" spans="1:15" ht="25.5" x14ac:dyDescent="0.2">
      <c r="A358" s="174"/>
      <c r="B358" s="166"/>
      <c r="C358" s="75" t="s">
        <v>248</v>
      </c>
      <c r="D358" s="76" t="s">
        <v>238</v>
      </c>
      <c r="E358" s="77"/>
      <c r="F358" s="77"/>
      <c r="G358" s="152">
        <v>5</v>
      </c>
      <c r="H358" s="152">
        <v>11</v>
      </c>
      <c r="I358" s="182"/>
      <c r="J358" s="37"/>
      <c r="K358" s="5"/>
      <c r="L358" s="5"/>
      <c r="M358" s="5"/>
      <c r="N358" s="5"/>
      <c r="O358" s="5"/>
    </row>
    <row r="359" spans="1:15" x14ac:dyDescent="0.2">
      <c r="A359" s="174"/>
      <c r="B359" s="166"/>
      <c r="C359" s="34" t="s">
        <v>61</v>
      </c>
      <c r="D359" s="130" t="s">
        <v>17</v>
      </c>
      <c r="E359" s="15">
        <f>E360+E361</f>
        <v>11859.338879999999</v>
      </c>
      <c r="F359" s="15">
        <f>F360+F361</f>
        <v>11767.699839999999</v>
      </c>
      <c r="G359" s="15">
        <f>G360+G361</f>
        <v>11859.338879999999</v>
      </c>
      <c r="H359" s="15">
        <f>H360+H361</f>
        <v>11767.699839999999</v>
      </c>
      <c r="I359" s="182"/>
      <c r="J359" s="37"/>
      <c r="K359" s="5"/>
      <c r="L359" s="5"/>
      <c r="M359" s="5"/>
      <c r="N359" s="5"/>
      <c r="O359" s="5"/>
    </row>
    <row r="360" spans="1:15" x14ac:dyDescent="0.2">
      <c r="A360" s="174"/>
      <c r="B360" s="166"/>
      <c r="C360" s="27" t="s">
        <v>27</v>
      </c>
      <c r="D360" s="14" t="s">
        <v>17</v>
      </c>
      <c r="E360" s="146">
        <v>697.38</v>
      </c>
      <c r="F360" s="146">
        <v>697.38</v>
      </c>
      <c r="G360" s="153">
        <v>697.38</v>
      </c>
      <c r="H360" s="154">
        <v>697.38</v>
      </c>
      <c r="I360" s="182"/>
      <c r="J360" s="37"/>
      <c r="K360" s="5"/>
      <c r="L360" s="5"/>
      <c r="M360" s="5"/>
      <c r="N360" s="5"/>
      <c r="O360" s="5"/>
    </row>
    <row r="361" spans="1:15" x14ac:dyDescent="0.2">
      <c r="A361" s="174"/>
      <c r="B361" s="166"/>
      <c r="C361" s="50" t="s">
        <v>18</v>
      </c>
      <c r="D361" s="14" t="s">
        <v>17</v>
      </c>
      <c r="E361" s="15">
        <v>11161.95888</v>
      </c>
      <c r="F361" s="15">
        <v>11070.31984</v>
      </c>
      <c r="G361" s="15">
        <v>11161.95888</v>
      </c>
      <c r="H361" s="15">
        <v>11070.31984</v>
      </c>
      <c r="I361" s="182"/>
      <c r="J361" s="37"/>
      <c r="K361" s="5"/>
      <c r="L361" s="5"/>
      <c r="M361" s="5"/>
      <c r="N361" s="5"/>
      <c r="O361" s="5"/>
    </row>
    <row r="362" spans="1:15" ht="38.25" x14ac:dyDescent="0.2">
      <c r="A362" s="179">
        <v>32</v>
      </c>
      <c r="B362" s="166" t="s">
        <v>373</v>
      </c>
      <c r="C362" s="52" t="s">
        <v>189</v>
      </c>
      <c r="D362" s="14" t="s">
        <v>14</v>
      </c>
      <c r="E362" s="78"/>
      <c r="F362" s="78"/>
      <c r="G362" s="14">
        <v>15</v>
      </c>
      <c r="H362" s="14">
        <v>15</v>
      </c>
      <c r="I362" s="182">
        <f>((H362/G362+H363/G363+H364/G364+H365/G365+H366/G366+H367/G367)/6)/(H368/G368)*100</f>
        <v>376.78571428571428</v>
      </c>
      <c r="J362" s="64"/>
      <c r="K362" s="5"/>
      <c r="L362" s="5"/>
      <c r="M362" s="5"/>
      <c r="N362" s="5"/>
      <c r="O362" s="5"/>
    </row>
    <row r="363" spans="1:15" ht="39" customHeight="1" x14ac:dyDescent="0.2">
      <c r="A363" s="180"/>
      <c r="B363" s="166"/>
      <c r="C363" s="52" t="s">
        <v>190</v>
      </c>
      <c r="D363" s="14" t="s">
        <v>14</v>
      </c>
      <c r="E363" s="78"/>
      <c r="F363" s="78"/>
      <c r="G363" s="14">
        <v>3</v>
      </c>
      <c r="H363" s="14">
        <v>5</v>
      </c>
      <c r="I363" s="182"/>
      <c r="J363" s="37"/>
      <c r="K363" s="5"/>
      <c r="L363" s="5"/>
      <c r="M363" s="5"/>
      <c r="N363" s="5"/>
      <c r="O363" s="5"/>
    </row>
    <row r="364" spans="1:15" ht="49.5" customHeight="1" x14ac:dyDescent="0.2">
      <c r="A364" s="180"/>
      <c r="B364" s="166"/>
      <c r="C364" s="52" t="s">
        <v>191</v>
      </c>
      <c r="D364" s="14" t="s">
        <v>14</v>
      </c>
      <c r="E364" s="78"/>
      <c r="F364" s="78"/>
      <c r="G364" s="14">
        <v>2</v>
      </c>
      <c r="H364" s="14">
        <v>2</v>
      </c>
      <c r="I364" s="182"/>
      <c r="J364" s="37"/>
      <c r="K364" s="5"/>
      <c r="L364" s="5"/>
      <c r="M364" s="5"/>
      <c r="N364" s="5"/>
      <c r="O364" s="5"/>
    </row>
    <row r="365" spans="1:15" ht="38.25" customHeight="1" x14ac:dyDescent="0.2">
      <c r="A365" s="180"/>
      <c r="B365" s="166"/>
      <c r="C365" s="52" t="s">
        <v>192</v>
      </c>
      <c r="D365" s="14" t="s">
        <v>26</v>
      </c>
      <c r="E365" s="78"/>
      <c r="F365" s="78"/>
      <c r="G365" s="14">
        <v>2</v>
      </c>
      <c r="H365" s="14">
        <v>24</v>
      </c>
      <c r="I365" s="182"/>
      <c r="J365" s="37"/>
      <c r="K365" s="5"/>
      <c r="L365" s="5"/>
      <c r="M365" s="5"/>
      <c r="N365" s="5"/>
      <c r="O365" s="5"/>
    </row>
    <row r="366" spans="1:15" ht="38.25" x14ac:dyDescent="0.2">
      <c r="A366" s="180"/>
      <c r="B366" s="166"/>
      <c r="C366" s="52" t="s">
        <v>193</v>
      </c>
      <c r="D366" s="14" t="s">
        <v>14</v>
      </c>
      <c r="E366" s="78"/>
      <c r="F366" s="78"/>
      <c r="G366" s="14">
        <v>7</v>
      </c>
      <c r="H366" s="14">
        <v>20</v>
      </c>
      <c r="I366" s="182"/>
      <c r="J366" s="37"/>
      <c r="K366" s="5"/>
      <c r="L366" s="5"/>
      <c r="M366" s="5"/>
      <c r="N366" s="5"/>
      <c r="O366" s="5"/>
    </row>
    <row r="367" spans="1:15" x14ac:dyDescent="0.2">
      <c r="A367" s="180"/>
      <c r="B367" s="166"/>
      <c r="C367" s="50" t="s">
        <v>194</v>
      </c>
      <c r="D367" s="14" t="s">
        <v>26</v>
      </c>
      <c r="E367" s="78"/>
      <c r="F367" s="78"/>
      <c r="G367" s="14">
        <v>12</v>
      </c>
      <c r="H367" s="14">
        <v>49</v>
      </c>
      <c r="I367" s="182"/>
      <c r="J367" s="37"/>
      <c r="K367" s="5"/>
      <c r="L367" s="5"/>
      <c r="M367" s="5"/>
      <c r="N367" s="5"/>
      <c r="O367" s="5"/>
    </row>
    <row r="368" spans="1:15" x14ac:dyDescent="0.2">
      <c r="A368" s="180"/>
      <c r="B368" s="166"/>
      <c r="C368" s="34" t="s">
        <v>61</v>
      </c>
      <c r="D368" s="130" t="s">
        <v>17</v>
      </c>
      <c r="E368" s="122">
        <f>E369+E370</f>
        <v>110</v>
      </c>
      <c r="F368" s="122">
        <f>F369+F370</f>
        <v>110</v>
      </c>
      <c r="G368" s="122">
        <f>G369+G370</f>
        <v>110</v>
      </c>
      <c r="H368" s="122">
        <v>110</v>
      </c>
      <c r="I368" s="182"/>
      <c r="J368" s="37"/>
      <c r="K368" s="5"/>
      <c r="L368" s="5"/>
      <c r="M368" s="5"/>
      <c r="N368" s="5"/>
      <c r="O368" s="5"/>
    </row>
    <row r="369" spans="1:15" x14ac:dyDescent="0.2">
      <c r="A369" s="180"/>
      <c r="B369" s="166"/>
      <c r="C369" s="27" t="s">
        <v>18</v>
      </c>
      <c r="D369" s="14" t="s">
        <v>17</v>
      </c>
      <c r="E369" s="122">
        <v>110</v>
      </c>
      <c r="F369" s="122">
        <v>110</v>
      </c>
      <c r="G369" s="122">
        <v>110</v>
      </c>
      <c r="H369" s="122">
        <v>110</v>
      </c>
      <c r="I369" s="182"/>
      <c r="J369" s="37"/>
      <c r="K369" s="5"/>
      <c r="L369" s="5"/>
      <c r="M369" s="5"/>
      <c r="N369" s="5"/>
      <c r="O369" s="5"/>
    </row>
    <row r="370" spans="1:15" x14ac:dyDescent="0.2">
      <c r="A370" s="181"/>
      <c r="B370" s="166"/>
      <c r="C370" s="50" t="s">
        <v>52</v>
      </c>
      <c r="D370" s="14" t="s">
        <v>17</v>
      </c>
      <c r="E370" s="19">
        <v>0</v>
      </c>
      <c r="F370" s="19">
        <v>0</v>
      </c>
      <c r="G370" s="19">
        <v>0</v>
      </c>
      <c r="H370" s="19">
        <v>0</v>
      </c>
      <c r="I370" s="182"/>
      <c r="J370" s="37"/>
      <c r="K370" s="5"/>
      <c r="L370" s="5"/>
      <c r="M370" s="5"/>
      <c r="N370" s="5"/>
      <c r="O370" s="5"/>
    </row>
    <row r="371" spans="1:15" ht="27.75" customHeight="1" x14ac:dyDescent="0.2">
      <c r="A371" s="179">
        <v>33</v>
      </c>
      <c r="B371" s="166" t="s">
        <v>268</v>
      </c>
      <c r="C371" s="27" t="s">
        <v>195</v>
      </c>
      <c r="D371" s="14" t="s">
        <v>78</v>
      </c>
      <c r="E371" s="79"/>
      <c r="F371" s="59"/>
      <c r="G371" s="14">
        <v>0</v>
      </c>
      <c r="H371" s="14">
        <v>0</v>
      </c>
      <c r="I371" s="182">
        <f>(H373/G373)/(H374/G374)*100</f>
        <v>82.35294117647058</v>
      </c>
      <c r="J371" s="39"/>
      <c r="K371" s="5"/>
      <c r="L371" s="5"/>
      <c r="M371" s="5"/>
      <c r="N371" s="5"/>
      <c r="O371" s="5"/>
    </row>
    <row r="372" spans="1:15" ht="35.25" customHeight="1" x14ac:dyDescent="0.2">
      <c r="A372" s="180"/>
      <c r="B372" s="166"/>
      <c r="C372" s="27" t="s">
        <v>196</v>
      </c>
      <c r="D372" s="14" t="s">
        <v>78</v>
      </c>
      <c r="E372" s="79"/>
      <c r="F372" s="59"/>
      <c r="G372" s="14">
        <v>0</v>
      </c>
      <c r="H372" s="14">
        <v>0</v>
      </c>
      <c r="I372" s="182"/>
      <c r="K372" s="5"/>
      <c r="L372" s="5"/>
      <c r="M372" s="5"/>
      <c r="N372" s="5"/>
      <c r="O372" s="5"/>
    </row>
    <row r="373" spans="1:15" ht="38.25" customHeight="1" x14ac:dyDescent="0.2">
      <c r="A373" s="180"/>
      <c r="B373" s="166"/>
      <c r="C373" s="27" t="s">
        <v>197</v>
      </c>
      <c r="D373" s="14" t="s">
        <v>78</v>
      </c>
      <c r="E373" s="79"/>
      <c r="F373" s="59"/>
      <c r="G373" s="14">
        <v>17</v>
      </c>
      <c r="H373" s="14">
        <v>14</v>
      </c>
      <c r="I373" s="182"/>
      <c r="J373" s="80"/>
      <c r="K373" s="5"/>
      <c r="L373" s="5"/>
      <c r="M373" s="5"/>
      <c r="N373" s="5"/>
      <c r="O373" s="5"/>
    </row>
    <row r="374" spans="1:15" x14ac:dyDescent="0.2">
      <c r="A374" s="180"/>
      <c r="B374" s="166"/>
      <c r="C374" s="34" t="s">
        <v>61</v>
      </c>
      <c r="D374" s="130" t="s">
        <v>17</v>
      </c>
      <c r="E374" s="15">
        <f>E375+E376</f>
        <v>1123.5999999999999</v>
      </c>
      <c r="F374" s="15">
        <f>F375+F376</f>
        <v>1123.5999999999999</v>
      </c>
      <c r="G374" s="15">
        <v>1123.5999999999999</v>
      </c>
      <c r="H374" s="15">
        <v>1123.5999999999999</v>
      </c>
      <c r="I374" s="182"/>
      <c r="K374" s="5"/>
      <c r="L374" s="5"/>
      <c r="M374" s="5"/>
      <c r="N374" s="5"/>
      <c r="O374" s="5"/>
    </row>
    <row r="375" spans="1:15" x14ac:dyDescent="0.2">
      <c r="A375" s="180"/>
      <c r="B375" s="166"/>
      <c r="C375" s="27" t="s">
        <v>27</v>
      </c>
      <c r="D375" s="14" t="s">
        <v>17</v>
      </c>
      <c r="E375" s="19">
        <v>0</v>
      </c>
      <c r="F375" s="19">
        <v>0</v>
      </c>
      <c r="G375" s="19">
        <v>0</v>
      </c>
      <c r="H375" s="19">
        <v>0</v>
      </c>
      <c r="I375" s="182"/>
      <c r="K375" s="5"/>
      <c r="L375" s="5"/>
      <c r="M375" s="5"/>
      <c r="N375" s="5"/>
      <c r="O375" s="5"/>
    </row>
    <row r="376" spans="1:15" ht="17.25" customHeight="1" x14ac:dyDescent="0.2">
      <c r="A376" s="181"/>
      <c r="B376" s="166"/>
      <c r="C376" s="50" t="s">
        <v>18</v>
      </c>
      <c r="D376" s="14" t="s">
        <v>17</v>
      </c>
      <c r="E376" s="15">
        <v>1123.5999999999999</v>
      </c>
      <c r="F376" s="15">
        <v>1123.5999999999999</v>
      </c>
      <c r="G376" s="15">
        <v>1123.5999999999999</v>
      </c>
      <c r="H376" s="15">
        <v>1123.5999999999999</v>
      </c>
      <c r="I376" s="182"/>
      <c r="K376" s="5"/>
      <c r="L376" s="5"/>
      <c r="M376" s="5"/>
      <c r="N376" s="5"/>
      <c r="O376" s="5"/>
    </row>
    <row r="377" spans="1:15" ht="55.5" customHeight="1" x14ac:dyDescent="0.2">
      <c r="A377" s="179">
        <v>34</v>
      </c>
      <c r="B377" s="166" t="s">
        <v>198</v>
      </c>
      <c r="C377" s="27" t="s">
        <v>304</v>
      </c>
      <c r="D377" s="14" t="s">
        <v>303</v>
      </c>
      <c r="E377" s="25"/>
      <c r="F377" s="73"/>
      <c r="G377" s="21">
        <v>50</v>
      </c>
      <c r="H377" s="21">
        <v>50</v>
      </c>
      <c r="I377" s="182">
        <f>(H377/G377+H378/G378+H379/G379+H380/G380+H381/G381)/5*100</f>
        <v>100</v>
      </c>
      <c r="J377" s="22"/>
      <c r="K377" s="5"/>
      <c r="L377" s="5"/>
      <c r="M377" s="5"/>
      <c r="N377" s="5"/>
      <c r="O377" s="5"/>
    </row>
    <row r="378" spans="1:15" ht="90.75" customHeight="1" x14ac:dyDescent="0.2">
      <c r="A378" s="180"/>
      <c r="B378" s="166"/>
      <c r="C378" s="13" t="s">
        <v>305</v>
      </c>
      <c r="D378" s="14" t="s">
        <v>308</v>
      </c>
      <c r="E378" s="25"/>
      <c r="F378" s="73"/>
      <c r="G378" s="21">
        <v>100</v>
      </c>
      <c r="H378" s="21">
        <v>100</v>
      </c>
      <c r="I378" s="182"/>
      <c r="K378" s="5"/>
      <c r="L378" s="5"/>
      <c r="M378" s="5"/>
      <c r="N378" s="5"/>
      <c r="O378" s="5"/>
    </row>
    <row r="379" spans="1:15" ht="64.5" customHeight="1" x14ac:dyDescent="0.2">
      <c r="A379" s="180"/>
      <c r="B379" s="166"/>
      <c r="C379" s="13" t="s">
        <v>306</v>
      </c>
      <c r="D379" s="14" t="s">
        <v>22</v>
      </c>
      <c r="E379" s="25"/>
      <c r="F379" s="73"/>
      <c r="G379" s="21">
        <v>100</v>
      </c>
      <c r="H379" s="21">
        <v>100</v>
      </c>
      <c r="I379" s="182"/>
      <c r="K379" s="5"/>
      <c r="L379" s="5"/>
      <c r="M379" s="5"/>
      <c r="N379" s="5"/>
      <c r="O379" s="5"/>
    </row>
    <row r="380" spans="1:15" ht="51" x14ac:dyDescent="0.2">
      <c r="A380" s="180"/>
      <c r="B380" s="166"/>
      <c r="C380" s="13" t="s">
        <v>199</v>
      </c>
      <c r="D380" s="14" t="s">
        <v>26</v>
      </c>
      <c r="E380" s="25"/>
      <c r="F380" s="73"/>
      <c r="G380" s="14">
        <v>3</v>
      </c>
      <c r="H380" s="14">
        <v>3</v>
      </c>
      <c r="I380" s="182"/>
      <c r="K380" s="5"/>
      <c r="L380" s="5"/>
      <c r="M380" s="5"/>
      <c r="N380" s="5"/>
      <c r="O380" s="5"/>
    </row>
    <row r="381" spans="1:15" ht="37.5" customHeight="1" x14ac:dyDescent="0.2">
      <c r="A381" s="180"/>
      <c r="B381" s="166"/>
      <c r="C381" s="13" t="s">
        <v>307</v>
      </c>
      <c r="D381" s="14" t="s">
        <v>26</v>
      </c>
      <c r="E381" s="25"/>
      <c r="F381" s="73"/>
      <c r="G381" s="14">
        <v>4</v>
      </c>
      <c r="H381" s="14">
        <v>4</v>
      </c>
      <c r="I381" s="182"/>
      <c r="K381" s="5"/>
      <c r="L381" s="5"/>
      <c r="M381" s="5"/>
      <c r="N381" s="5"/>
      <c r="O381" s="5"/>
    </row>
    <row r="382" spans="1:15" x14ac:dyDescent="0.2">
      <c r="A382" s="181"/>
      <c r="B382" s="166"/>
      <c r="C382" s="210" t="s">
        <v>200</v>
      </c>
      <c r="D382" s="211"/>
      <c r="E382" s="211"/>
      <c r="F382" s="211"/>
      <c r="G382" s="211"/>
      <c r="H382" s="212"/>
      <c r="I382" s="182"/>
      <c r="K382" s="5"/>
      <c r="L382" s="5"/>
      <c r="M382" s="5"/>
      <c r="N382" s="5"/>
      <c r="O382" s="5"/>
    </row>
    <row r="383" spans="1:15" ht="27.75" customHeight="1" x14ac:dyDescent="0.2">
      <c r="A383" s="174">
        <v>35</v>
      </c>
      <c r="B383" s="166" t="s">
        <v>274</v>
      </c>
      <c r="C383" s="13" t="s">
        <v>201</v>
      </c>
      <c r="D383" s="133" t="s">
        <v>22</v>
      </c>
      <c r="E383" s="16"/>
      <c r="F383" s="16"/>
      <c r="G383" s="21">
        <v>102.5</v>
      </c>
      <c r="H383" s="21">
        <v>102.1</v>
      </c>
      <c r="I383" s="196">
        <f>((H383/G383+H384/G384+H385/G385+H386/G386+H387/G387+H388/G388+H389/G389+H390/G390)/8)*100</f>
        <v>117.3547832998524</v>
      </c>
      <c r="J383" s="22"/>
      <c r="K383" s="5"/>
      <c r="L383" s="5"/>
      <c r="M383" s="5"/>
      <c r="N383" s="5"/>
      <c r="O383" s="5"/>
    </row>
    <row r="384" spans="1:15" ht="52.5" customHeight="1" x14ac:dyDescent="0.2">
      <c r="A384" s="174"/>
      <c r="B384" s="166"/>
      <c r="C384" s="13" t="s">
        <v>202</v>
      </c>
      <c r="D384" s="133" t="s">
        <v>22</v>
      </c>
      <c r="E384" s="16"/>
      <c r="F384" s="16"/>
      <c r="G384" s="21">
        <v>792.3</v>
      </c>
      <c r="H384" s="21">
        <v>889.8</v>
      </c>
      <c r="I384" s="196"/>
      <c r="K384" s="5"/>
      <c r="L384" s="5"/>
      <c r="M384" s="5"/>
      <c r="N384" s="5"/>
      <c r="O384" s="5"/>
    </row>
    <row r="385" spans="1:15" ht="64.5" customHeight="1" x14ac:dyDescent="0.2">
      <c r="A385" s="174"/>
      <c r="B385" s="166"/>
      <c r="C385" s="13" t="s">
        <v>203</v>
      </c>
      <c r="D385" s="133" t="s">
        <v>22</v>
      </c>
      <c r="E385" s="16"/>
      <c r="F385" s="16"/>
      <c r="G385" s="21">
        <v>8.4</v>
      </c>
      <c r="H385" s="21">
        <v>9.9</v>
      </c>
      <c r="I385" s="196"/>
      <c r="K385" s="5"/>
      <c r="L385" s="5"/>
      <c r="M385" s="5"/>
      <c r="N385" s="5"/>
      <c r="O385" s="5"/>
    </row>
    <row r="386" spans="1:15" ht="54" customHeight="1" x14ac:dyDescent="0.2">
      <c r="A386" s="174"/>
      <c r="B386" s="166"/>
      <c r="C386" s="27" t="s">
        <v>204</v>
      </c>
      <c r="D386" s="133" t="s">
        <v>22</v>
      </c>
      <c r="E386" s="16"/>
      <c r="F386" s="16"/>
      <c r="G386" s="104">
        <v>1.62</v>
      </c>
      <c r="H386" s="21">
        <v>3</v>
      </c>
      <c r="I386" s="196"/>
      <c r="K386" s="5"/>
      <c r="L386" s="5"/>
      <c r="M386" s="5"/>
      <c r="N386" s="5"/>
      <c r="O386" s="5"/>
    </row>
    <row r="387" spans="1:15" ht="42" customHeight="1" x14ac:dyDescent="0.2">
      <c r="A387" s="174"/>
      <c r="B387" s="166"/>
      <c r="C387" s="27" t="s">
        <v>205</v>
      </c>
      <c r="D387" s="133" t="s">
        <v>26</v>
      </c>
      <c r="E387" s="16"/>
      <c r="F387" s="16"/>
      <c r="G387" s="14">
        <v>255</v>
      </c>
      <c r="H387" s="14">
        <v>268</v>
      </c>
      <c r="I387" s="196"/>
      <c r="K387" s="5"/>
      <c r="L387" s="5"/>
      <c r="M387" s="5"/>
      <c r="N387" s="5"/>
      <c r="O387" s="5"/>
    </row>
    <row r="388" spans="1:15" ht="39" customHeight="1" x14ac:dyDescent="0.2">
      <c r="A388" s="174"/>
      <c r="B388" s="166"/>
      <c r="C388" s="27" t="s">
        <v>206</v>
      </c>
      <c r="D388" s="133" t="s">
        <v>26</v>
      </c>
      <c r="E388" s="16"/>
      <c r="F388" s="16"/>
      <c r="G388" s="14">
        <v>79</v>
      </c>
      <c r="H388" s="14">
        <v>86</v>
      </c>
      <c r="I388" s="196"/>
      <c r="K388" s="5"/>
      <c r="L388" s="5"/>
      <c r="M388" s="5"/>
      <c r="N388" s="5"/>
      <c r="O388" s="5"/>
    </row>
    <row r="389" spans="1:15" ht="30" customHeight="1" x14ac:dyDescent="0.2">
      <c r="A389" s="174"/>
      <c r="B389" s="166"/>
      <c r="C389" s="27" t="s">
        <v>207</v>
      </c>
      <c r="D389" s="133" t="s">
        <v>154</v>
      </c>
      <c r="E389" s="16"/>
      <c r="F389" s="16"/>
      <c r="G389" s="14">
        <v>35017.300000000003</v>
      </c>
      <c r="H389" s="14">
        <v>38491.519999999997</v>
      </c>
      <c r="I389" s="196"/>
      <c r="K389" s="5"/>
      <c r="L389" s="5"/>
      <c r="M389" s="5"/>
      <c r="N389" s="5"/>
      <c r="O389" s="5"/>
    </row>
    <row r="390" spans="1:15" ht="54" customHeight="1" x14ac:dyDescent="0.2">
      <c r="A390" s="174"/>
      <c r="B390" s="166"/>
      <c r="C390" s="27" t="s">
        <v>208</v>
      </c>
      <c r="D390" s="133" t="s">
        <v>26</v>
      </c>
      <c r="E390" s="16"/>
      <c r="F390" s="16"/>
      <c r="G390" s="14">
        <v>21</v>
      </c>
      <c r="H390" s="14">
        <v>21</v>
      </c>
      <c r="I390" s="196"/>
      <c r="K390" s="5"/>
      <c r="L390" s="5"/>
      <c r="M390" s="5"/>
      <c r="N390" s="5"/>
      <c r="O390" s="5"/>
    </row>
    <row r="391" spans="1:15" x14ac:dyDescent="0.2">
      <c r="A391" s="174"/>
      <c r="B391" s="62"/>
      <c r="C391" s="210" t="s">
        <v>200</v>
      </c>
      <c r="D391" s="211"/>
      <c r="E391" s="211"/>
      <c r="F391" s="211"/>
      <c r="G391" s="211"/>
      <c r="H391" s="212"/>
      <c r="I391" s="196"/>
      <c r="K391" s="5"/>
      <c r="L391" s="5"/>
      <c r="M391" s="5"/>
      <c r="N391" s="5"/>
      <c r="O391" s="5"/>
    </row>
    <row r="392" spans="1:15" ht="38.25" x14ac:dyDescent="0.2">
      <c r="A392" s="207">
        <v>36</v>
      </c>
      <c r="B392" s="166" t="s">
        <v>271</v>
      </c>
      <c r="C392" s="81" t="s">
        <v>209</v>
      </c>
      <c r="D392" s="133" t="s">
        <v>154</v>
      </c>
      <c r="E392" s="53"/>
      <c r="F392" s="53"/>
      <c r="G392" s="14">
        <v>0</v>
      </c>
      <c r="H392" s="14">
        <v>0</v>
      </c>
      <c r="I392" s="182">
        <f>((H396/G396)/1)/(H402/G402)*100</f>
        <v>129.51150187855373</v>
      </c>
      <c r="K392" s="5"/>
      <c r="L392" s="5"/>
      <c r="M392" s="5"/>
      <c r="N392" s="5"/>
      <c r="O392" s="5"/>
    </row>
    <row r="393" spans="1:15" ht="27" customHeight="1" x14ac:dyDescent="0.2">
      <c r="A393" s="208"/>
      <c r="B393" s="166"/>
      <c r="C393" s="81" t="s">
        <v>210</v>
      </c>
      <c r="D393" s="133" t="s">
        <v>26</v>
      </c>
      <c r="E393" s="53"/>
      <c r="F393" s="53"/>
      <c r="G393" s="14">
        <v>0</v>
      </c>
      <c r="H393" s="14">
        <v>0</v>
      </c>
      <c r="I393" s="182"/>
      <c r="K393" s="5"/>
      <c r="L393" s="5"/>
      <c r="M393" s="5"/>
      <c r="N393" s="5"/>
      <c r="O393" s="5"/>
    </row>
    <row r="394" spans="1:15" ht="52.5" customHeight="1" x14ac:dyDescent="0.2">
      <c r="A394" s="208"/>
      <c r="B394" s="166"/>
      <c r="C394" s="81" t="s">
        <v>211</v>
      </c>
      <c r="D394" s="133" t="s">
        <v>154</v>
      </c>
      <c r="E394" s="53"/>
      <c r="F394" s="53"/>
      <c r="G394" s="14">
        <v>0</v>
      </c>
      <c r="H394" s="14">
        <v>0</v>
      </c>
      <c r="I394" s="182"/>
      <c r="K394" s="5"/>
      <c r="L394" s="5"/>
      <c r="M394" s="5"/>
      <c r="N394" s="5"/>
      <c r="O394" s="5"/>
    </row>
    <row r="395" spans="1:15" ht="38.25" x14ac:dyDescent="0.2">
      <c r="A395" s="208"/>
      <c r="B395" s="166"/>
      <c r="C395" s="81" t="s">
        <v>212</v>
      </c>
      <c r="D395" s="133" t="s">
        <v>26</v>
      </c>
      <c r="E395" s="53"/>
      <c r="F395" s="53"/>
      <c r="G395" s="14">
        <v>0</v>
      </c>
      <c r="H395" s="14">
        <v>0</v>
      </c>
      <c r="I395" s="182"/>
      <c r="K395" s="5"/>
      <c r="L395" s="5"/>
      <c r="M395" s="5"/>
      <c r="N395" s="5"/>
      <c r="O395" s="5"/>
    </row>
    <row r="396" spans="1:15" ht="63.75" x14ac:dyDescent="0.2">
      <c r="A396" s="208"/>
      <c r="B396" s="166"/>
      <c r="C396" s="81" t="s">
        <v>213</v>
      </c>
      <c r="D396" s="133" t="s">
        <v>26</v>
      </c>
      <c r="E396" s="53"/>
      <c r="F396" s="53"/>
      <c r="G396" s="14">
        <v>1</v>
      </c>
      <c r="H396" s="14">
        <v>1</v>
      </c>
      <c r="I396" s="182"/>
      <c r="K396" s="5"/>
      <c r="L396" s="5"/>
      <c r="M396" s="5"/>
      <c r="N396" s="5"/>
      <c r="O396" s="5"/>
    </row>
    <row r="397" spans="1:15" ht="25.5" x14ac:dyDescent="0.2">
      <c r="A397" s="208"/>
      <c r="B397" s="166"/>
      <c r="C397" s="81" t="s">
        <v>214</v>
      </c>
      <c r="D397" s="133" t="s">
        <v>56</v>
      </c>
      <c r="E397" s="53"/>
      <c r="F397" s="53"/>
      <c r="G397" s="14">
        <v>0</v>
      </c>
      <c r="H397" s="14">
        <v>0</v>
      </c>
      <c r="I397" s="182"/>
      <c r="K397" s="5"/>
      <c r="L397" s="5"/>
      <c r="M397" s="5"/>
      <c r="N397" s="5"/>
      <c r="O397" s="5"/>
    </row>
    <row r="398" spans="1:15" ht="25.5" x14ac:dyDescent="0.2">
      <c r="A398" s="208"/>
      <c r="B398" s="166"/>
      <c r="C398" s="81" t="s">
        <v>215</v>
      </c>
      <c r="D398" s="133" t="s">
        <v>56</v>
      </c>
      <c r="E398" s="53"/>
      <c r="F398" s="53"/>
      <c r="G398" s="14">
        <v>0</v>
      </c>
      <c r="H398" s="14">
        <v>0</v>
      </c>
      <c r="I398" s="182"/>
      <c r="K398" s="5"/>
      <c r="L398" s="5"/>
      <c r="M398" s="5"/>
      <c r="N398" s="5"/>
      <c r="O398" s="5"/>
    </row>
    <row r="399" spans="1:15" ht="76.5" x14ac:dyDescent="0.2">
      <c r="A399" s="208"/>
      <c r="B399" s="166"/>
      <c r="C399" s="81" t="s">
        <v>216</v>
      </c>
      <c r="D399" s="133" t="s">
        <v>26</v>
      </c>
      <c r="E399" s="53"/>
      <c r="F399" s="53"/>
      <c r="G399" s="14">
        <v>0</v>
      </c>
      <c r="H399" s="14">
        <v>0</v>
      </c>
      <c r="I399" s="182"/>
      <c r="K399" s="5"/>
      <c r="L399" s="5"/>
      <c r="M399" s="5"/>
      <c r="N399" s="5"/>
      <c r="O399" s="5"/>
    </row>
    <row r="400" spans="1:15" ht="90" customHeight="1" x14ac:dyDescent="0.2">
      <c r="A400" s="208"/>
      <c r="B400" s="166"/>
      <c r="C400" s="81" t="s">
        <v>217</v>
      </c>
      <c r="D400" s="133" t="s">
        <v>26</v>
      </c>
      <c r="E400" s="53"/>
      <c r="F400" s="53"/>
      <c r="G400" s="14">
        <v>0</v>
      </c>
      <c r="H400" s="14">
        <v>0</v>
      </c>
      <c r="I400" s="182"/>
      <c r="K400" s="5"/>
      <c r="L400" s="5"/>
      <c r="M400" s="5"/>
      <c r="N400" s="5"/>
      <c r="O400" s="5"/>
    </row>
    <row r="401" spans="1:15" ht="102" x14ac:dyDescent="0.2">
      <c r="A401" s="208"/>
      <c r="B401" s="166"/>
      <c r="C401" s="81" t="s">
        <v>218</v>
      </c>
      <c r="D401" s="133" t="s">
        <v>56</v>
      </c>
      <c r="E401" s="53"/>
      <c r="F401" s="53"/>
      <c r="G401" s="14">
        <v>0</v>
      </c>
      <c r="H401" s="14">
        <v>0</v>
      </c>
      <c r="I401" s="182"/>
      <c r="K401" s="5"/>
      <c r="L401" s="5"/>
      <c r="M401" s="5"/>
      <c r="N401" s="5"/>
      <c r="O401" s="5"/>
    </row>
    <row r="402" spans="1:15" ht="15.75" customHeight="1" x14ac:dyDescent="0.2">
      <c r="A402" s="208"/>
      <c r="B402" s="166"/>
      <c r="C402" s="34" t="s">
        <v>61</v>
      </c>
      <c r="D402" s="130" t="s">
        <v>17</v>
      </c>
      <c r="E402" s="15">
        <f>E403+E404+E405+E406</f>
        <v>228591.59435</v>
      </c>
      <c r="F402" s="15">
        <f>F403+F404+F405+F406</f>
        <v>176502.92911</v>
      </c>
      <c r="G402" s="151">
        <v>228591.59435</v>
      </c>
      <c r="H402" s="151">
        <v>176502.92911</v>
      </c>
      <c r="I402" s="182"/>
      <c r="K402" s="5"/>
      <c r="L402" s="5"/>
      <c r="M402" s="5"/>
      <c r="N402" s="5"/>
      <c r="O402" s="5"/>
    </row>
    <row r="403" spans="1:15" ht="15.75" customHeight="1" x14ac:dyDescent="0.2">
      <c r="A403" s="208"/>
      <c r="B403" s="166"/>
      <c r="C403" s="27" t="s">
        <v>36</v>
      </c>
      <c r="D403" s="14" t="s">
        <v>17</v>
      </c>
      <c r="E403" s="15">
        <v>44475.778250000003</v>
      </c>
      <c r="F403" s="15">
        <v>44475.778250000003</v>
      </c>
      <c r="G403" s="15" t="s">
        <v>386</v>
      </c>
      <c r="H403" s="15" t="s">
        <v>386</v>
      </c>
      <c r="I403" s="182"/>
      <c r="J403" s="37"/>
      <c r="K403" s="5"/>
      <c r="L403" s="5"/>
      <c r="M403" s="5"/>
      <c r="N403" s="5"/>
      <c r="O403" s="5"/>
    </row>
    <row r="404" spans="1:15" x14ac:dyDescent="0.2">
      <c r="A404" s="208"/>
      <c r="B404" s="166"/>
      <c r="C404" s="27" t="s">
        <v>27</v>
      </c>
      <c r="D404" s="14" t="s">
        <v>17</v>
      </c>
      <c r="E404" s="15">
        <v>168359.13584999999</v>
      </c>
      <c r="F404" s="15">
        <v>119042.22636</v>
      </c>
      <c r="G404" s="15" t="s">
        <v>387</v>
      </c>
      <c r="H404" s="15">
        <v>119042.22636</v>
      </c>
      <c r="I404" s="182"/>
      <c r="J404" s="37"/>
      <c r="K404" s="5"/>
      <c r="L404" s="5"/>
      <c r="M404" s="5"/>
      <c r="N404" s="5"/>
      <c r="O404" s="5"/>
    </row>
    <row r="405" spans="1:15" ht="15.75" customHeight="1" x14ac:dyDescent="0.2">
      <c r="A405" s="208"/>
      <c r="B405" s="166"/>
      <c r="C405" s="50" t="s">
        <v>18</v>
      </c>
      <c r="D405" s="14" t="s">
        <v>17</v>
      </c>
      <c r="E405" s="15">
        <v>15756.680249999999</v>
      </c>
      <c r="F405" s="15">
        <v>12984.924499999999</v>
      </c>
      <c r="G405" s="15" t="s">
        <v>388</v>
      </c>
      <c r="H405" s="15" t="s">
        <v>389</v>
      </c>
      <c r="I405" s="182"/>
      <c r="J405" s="37"/>
      <c r="K405" s="5"/>
      <c r="L405" s="5"/>
      <c r="M405" s="5"/>
      <c r="N405" s="5"/>
      <c r="O405" s="5"/>
    </row>
    <row r="406" spans="1:15" x14ac:dyDescent="0.2">
      <c r="A406" s="209"/>
      <c r="B406" s="166"/>
      <c r="C406" s="81" t="s">
        <v>219</v>
      </c>
      <c r="D406" s="14" t="s">
        <v>17</v>
      </c>
      <c r="E406" s="15">
        <v>0</v>
      </c>
      <c r="F406" s="15">
        <v>0</v>
      </c>
      <c r="G406" s="15">
        <v>0</v>
      </c>
      <c r="H406" s="15">
        <v>0</v>
      </c>
      <c r="I406" s="182"/>
      <c r="J406" s="37"/>
      <c r="K406" s="5"/>
      <c r="L406" s="5"/>
      <c r="M406" s="5"/>
      <c r="N406" s="5"/>
      <c r="O406" s="5"/>
    </row>
    <row r="407" spans="1:15" ht="24" customHeight="1" x14ac:dyDescent="0.2">
      <c r="A407" s="207">
        <v>37</v>
      </c>
      <c r="B407" s="166" t="s">
        <v>372</v>
      </c>
      <c r="C407" s="81" t="s">
        <v>220</v>
      </c>
      <c r="D407" s="133" t="s">
        <v>14</v>
      </c>
      <c r="E407" s="53"/>
      <c r="F407" s="53"/>
      <c r="G407" s="14">
        <v>759.01</v>
      </c>
      <c r="H407" s="14">
        <v>740.01</v>
      </c>
      <c r="I407" s="182">
        <f>((G407/H407+G408/H408+H409/G409+G410/H410+H411/G411+H412/G412+H413/G413+H414/G414)/8)*100</f>
        <v>107.51690763367183</v>
      </c>
      <c r="K407" s="5"/>
      <c r="L407" s="5"/>
      <c r="M407" s="5"/>
      <c r="N407" s="5"/>
      <c r="O407" s="5"/>
    </row>
    <row r="408" spans="1:15" ht="25.5" x14ac:dyDescent="0.2">
      <c r="A408" s="208"/>
      <c r="B408" s="166"/>
      <c r="C408" s="81" t="s">
        <v>221</v>
      </c>
      <c r="D408" s="133"/>
      <c r="E408" s="53"/>
      <c r="F408" s="53"/>
      <c r="G408" s="14">
        <v>254.11</v>
      </c>
      <c r="H408" s="14">
        <v>252.03</v>
      </c>
      <c r="I408" s="182"/>
      <c r="K408" s="5"/>
      <c r="L408" s="5"/>
      <c r="M408" s="5"/>
      <c r="N408" s="5"/>
      <c r="O408" s="5"/>
    </row>
    <row r="409" spans="1:15" ht="51" x14ac:dyDescent="0.2">
      <c r="A409" s="208"/>
      <c r="B409" s="166"/>
      <c r="C409" s="81" t="s">
        <v>222</v>
      </c>
      <c r="D409" s="133"/>
      <c r="E409" s="53"/>
      <c r="F409" s="53"/>
      <c r="G409" s="14">
        <v>158.9</v>
      </c>
      <c r="H409" s="14">
        <v>158.9</v>
      </c>
      <c r="I409" s="182"/>
      <c r="K409" s="5"/>
      <c r="L409" s="5"/>
      <c r="M409" s="5"/>
      <c r="N409" s="5"/>
      <c r="O409" s="5"/>
    </row>
    <row r="410" spans="1:15" ht="38.25" x14ac:dyDescent="0.2">
      <c r="A410" s="208"/>
      <c r="B410" s="166"/>
      <c r="C410" s="81" t="s">
        <v>223</v>
      </c>
      <c r="D410" s="133"/>
      <c r="E410" s="53"/>
      <c r="F410" s="53"/>
      <c r="G410" s="14">
        <v>35.51</v>
      </c>
      <c r="H410" s="14">
        <v>34.21</v>
      </c>
      <c r="I410" s="182"/>
      <c r="K410" s="5"/>
      <c r="L410" s="5"/>
      <c r="M410" s="5"/>
      <c r="N410" s="5"/>
      <c r="O410" s="5"/>
    </row>
    <row r="411" spans="1:15" ht="89.25" x14ac:dyDescent="0.2">
      <c r="A411" s="208"/>
      <c r="B411" s="166"/>
      <c r="C411" s="81" t="s">
        <v>224</v>
      </c>
      <c r="D411" s="133"/>
      <c r="E411" s="53"/>
      <c r="F411" s="53"/>
      <c r="G411" s="14">
        <v>50.5</v>
      </c>
      <c r="H411" s="14">
        <v>76.2</v>
      </c>
      <c r="I411" s="182"/>
      <c r="J411" s="5"/>
      <c r="K411" s="5"/>
      <c r="L411" s="5"/>
      <c r="M411" s="5"/>
      <c r="N411" s="5"/>
      <c r="O411" s="5"/>
    </row>
    <row r="412" spans="1:15" ht="38.25" x14ac:dyDescent="0.2">
      <c r="A412" s="208"/>
      <c r="B412" s="166"/>
      <c r="C412" s="81" t="s">
        <v>225</v>
      </c>
      <c r="D412" s="133"/>
      <c r="E412" s="53"/>
      <c r="F412" s="53"/>
      <c r="G412" s="14">
        <v>58.5</v>
      </c>
      <c r="H412" s="14">
        <v>59.7</v>
      </c>
      <c r="I412" s="182"/>
      <c r="J412" s="5"/>
      <c r="K412" s="5"/>
      <c r="L412" s="5"/>
      <c r="M412" s="5"/>
      <c r="N412" s="5"/>
      <c r="O412" s="5"/>
    </row>
    <row r="413" spans="1:15" ht="38.25" customHeight="1" x14ac:dyDescent="0.2">
      <c r="A413" s="208"/>
      <c r="B413" s="166"/>
      <c r="C413" s="81" t="s">
        <v>226</v>
      </c>
      <c r="D413" s="133"/>
      <c r="E413" s="53"/>
      <c r="F413" s="53"/>
      <c r="G413" s="14">
        <v>12</v>
      </c>
      <c r="H413" s="14">
        <v>12</v>
      </c>
      <c r="I413" s="182"/>
      <c r="J413" s="5"/>
      <c r="K413" s="5"/>
      <c r="L413" s="5"/>
      <c r="M413" s="5"/>
      <c r="N413" s="5"/>
      <c r="O413" s="5"/>
    </row>
    <row r="414" spans="1:15" ht="39" customHeight="1" x14ac:dyDescent="0.2">
      <c r="A414" s="208"/>
      <c r="B414" s="166"/>
      <c r="C414" s="81" t="s">
        <v>227</v>
      </c>
      <c r="D414" s="133"/>
      <c r="E414" s="53"/>
      <c r="F414" s="53"/>
      <c r="G414" s="14">
        <v>2</v>
      </c>
      <c r="H414" s="14">
        <v>2</v>
      </c>
      <c r="I414" s="182"/>
      <c r="J414" s="5"/>
      <c r="K414" s="5"/>
      <c r="L414" s="5"/>
      <c r="M414" s="5"/>
      <c r="N414" s="5"/>
      <c r="O414" s="5"/>
    </row>
    <row r="415" spans="1:15" x14ac:dyDescent="0.2">
      <c r="A415" s="208"/>
      <c r="B415" s="166"/>
      <c r="C415" s="82" t="s">
        <v>61</v>
      </c>
      <c r="D415" s="60" t="s">
        <v>17</v>
      </c>
      <c r="E415" s="19">
        <f>E416+E417+E418+E419</f>
        <v>0</v>
      </c>
      <c r="F415" s="19">
        <f>F416+F417+F418+F419</f>
        <v>0</v>
      </c>
      <c r="G415" s="19">
        <v>0</v>
      </c>
      <c r="H415" s="19">
        <v>0</v>
      </c>
      <c r="I415" s="182"/>
      <c r="J415" s="5"/>
      <c r="K415" s="5"/>
      <c r="L415" s="5"/>
      <c r="M415" s="5"/>
      <c r="N415" s="5"/>
      <c r="O415" s="5"/>
    </row>
    <row r="416" spans="1:15" x14ac:dyDescent="0.2">
      <c r="A416" s="208"/>
      <c r="B416" s="166"/>
      <c r="C416" s="81" t="s">
        <v>36</v>
      </c>
      <c r="D416" s="50" t="s">
        <v>17</v>
      </c>
      <c r="E416" s="19">
        <v>0</v>
      </c>
      <c r="F416" s="19">
        <v>0</v>
      </c>
      <c r="G416" s="19">
        <v>0</v>
      </c>
      <c r="H416" s="19">
        <v>0</v>
      </c>
      <c r="I416" s="182"/>
      <c r="J416" s="5"/>
      <c r="K416" s="5"/>
      <c r="L416" s="5"/>
      <c r="M416" s="5"/>
      <c r="N416" s="5"/>
      <c r="O416" s="5"/>
    </row>
    <row r="417" spans="1:15" x14ac:dyDescent="0.2">
      <c r="A417" s="208"/>
      <c r="B417" s="166"/>
      <c r="C417" s="81" t="s">
        <v>27</v>
      </c>
      <c r="D417" s="50" t="s">
        <v>17</v>
      </c>
      <c r="E417" s="19">
        <v>0</v>
      </c>
      <c r="F417" s="19">
        <v>0</v>
      </c>
      <c r="G417" s="19">
        <v>0</v>
      </c>
      <c r="H417" s="19">
        <v>0</v>
      </c>
      <c r="I417" s="182"/>
      <c r="J417" s="5"/>
      <c r="K417" s="5"/>
      <c r="L417" s="5"/>
      <c r="M417" s="5"/>
      <c r="N417" s="5"/>
      <c r="O417" s="5"/>
    </row>
    <row r="418" spans="1:15" x14ac:dyDescent="0.2">
      <c r="A418" s="208"/>
      <c r="B418" s="166"/>
      <c r="C418" s="81" t="s">
        <v>18</v>
      </c>
      <c r="D418" s="50" t="s">
        <v>17</v>
      </c>
      <c r="E418" s="19">
        <v>0</v>
      </c>
      <c r="F418" s="19">
        <v>0</v>
      </c>
      <c r="G418" s="19">
        <v>0</v>
      </c>
      <c r="H418" s="19">
        <v>0</v>
      </c>
      <c r="I418" s="182"/>
      <c r="J418" s="5"/>
      <c r="K418" s="5"/>
      <c r="L418" s="5"/>
      <c r="M418" s="5"/>
      <c r="N418" s="5"/>
      <c r="O418" s="5"/>
    </row>
    <row r="419" spans="1:15" x14ac:dyDescent="0.2">
      <c r="A419" s="209"/>
      <c r="B419" s="166"/>
      <c r="C419" s="81" t="s">
        <v>219</v>
      </c>
      <c r="D419" s="50" t="s">
        <v>63</v>
      </c>
      <c r="E419" s="19">
        <v>0</v>
      </c>
      <c r="F419" s="19">
        <v>0</v>
      </c>
      <c r="G419" s="19">
        <v>0</v>
      </c>
      <c r="H419" s="19">
        <v>0</v>
      </c>
      <c r="I419" s="182"/>
      <c r="J419" s="5"/>
      <c r="K419" s="5"/>
      <c r="L419" s="5"/>
      <c r="M419" s="5"/>
      <c r="N419" s="5"/>
      <c r="O419" s="5"/>
    </row>
    <row r="420" spans="1:15" x14ac:dyDescent="0.2">
      <c r="B420" s="83"/>
      <c r="C420" s="83"/>
      <c r="J420" s="5"/>
      <c r="K420" s="5"/>
      <c r="L420" s="5"/>
      <c r="M420" s="5"/>
      <c r="N420" s="5"/>
      <c r="O420" s="5"/>
    </row>
    <row r="421" spans="1:15" x14ac:dyDescent="0.2">
      <c r="J421" s="5"/>
      <c r="K421" s="5"/>
      <c r="L421" s="5"/>
      <c r="M421" s="5"/>
      <c r="N421" s="5"/>
      <c r="O421" s="5"/>
    </row>
  </sheetData>
  <mergeCells count="133">
    <mergeCell ref="A162:A214"/>
    <mergeCell ref="B162:B214"/>
    <mergeCell ref="I162:I214"/>
    <mergeCell ref="A407:A419"/>
    <mergeCell ref="B407:B419"/>
    <mergeCell ref="I407:I419"/>
    <mergeCell ref="A383:A391"/>
    <mergeCell ref="B383:B390"/>
    <mergeCell ref="I383:I391"/>
    <mergeCell ref="C391:H391"/>
    <mergeCell ref="A392:A406"/>
    <mergeCell ref="B392:B406"/>
    <mergeCell ref="I392:I406"/>
    <mergeCell ref="A371:A376"/>
    <mergeCell ref="B371:B376"/>
    <mergeCell ref="I371:I376"/>
    <mergeCell ref="A377:A382"/>
    <mergeCell ref="B377:B382"/>
    <mergeCell ref="I377:I382"/>
    <mergeCell ref="C382:H382"/>
    <mergeCell ref="A350:A361"/>
    <mergeCell ref="B350:B361"/>
    <mergeCell ref="I350:I361"/>
    <mergeCell ref="A362:A370"/>
    <mergeCell ref="B362:B370"/>
    <mergeCell ref="I362:I370"/>
    <mergeCell ref="A339:A345"/>
    <mergeCell ref="B339:B345"/>
    <mergeCell ref="I339:I345"/>
    <mergeCell ref="A346:A349"/>
    <mergeCell ref="B346:B349"/>
    <mergeCell ref="I346:I349"/>
    <mergeCell ref="A318:A327"/>
    <mergeCell ref="B318:B327"/>
    <mergeCell ref="I318:I327"/>
    <mergeCell ref="A328:A338"/>
    <mergeCell ref="B328:B338"/>
    <mergeCell ref="I328:I338"/>
    <mergeCell ref="B304:B308"/>
    <mergeCell ref="I304:I308"/>
    <mergeCell ref="B309:B317"/>
    <mergeCell ref="I309:I317"/>
    <mergeCell ref="A288:A296"/>
    <mergeCell ref="B288:B296"/>
    <mergeCell ref="I288:I296"/>
    <mergeCell ref="A297:A317"/>
    <mergeCell ref="B297:H297"/>
    <mergeCell ref="I297:I298"/>
    <mergeCell ref="B298:F298"/>
    <mergeCell ref="B299:B303"/>
    <mergeCell ref="I299:I303"/>
    <mergeCell ref="A259:A266"/>
    <mergeCell ref="B259:B266"/>
    <mergeCell ref="I259:I266"/>
    <mergeCell ref="A267:A287"/>
    <mergeCell ref="B267:B287"/>
    <mergeCell ref="I267:I287"/>
    <mergeCell ref="A243:A250"/>
    <mergeCell ref="B243:B250"/>
    <mergeCell ref="I243:I250"/>
    <mergeCell ref="B251:B258"/>
    <mergeCell ref="A251:A258"/>
    <mergeCell ref="I251:I258"/>
    <mergeCell ref="A223:A239"/>
    <mergeCell ref="B223:B239"/>
    <mergeCell ref="C223:H223"/>
    <mergeCell ref="I223:I239"/>
    <mergeCell ref="C231:H231"/>
    <mergeCell ref="A240:A242"/>
    <mergeCell ref="B240:B242"/>
    <mergeCell ref="I240:I242"/>
    <mergeCell ref="A215:A222"/>
    <mergeCell ref="B215:B222"/>
    <mergeCell ref="I215:I222"/>
    <mergeCell ref="J94:M94"/>
    <mergeCell ref="A146:A153"/>
    <mergeCell ref="B146:B153"/>
    <mergeCell ref="I146:I153"/>
    <mergeCell ref="A154:A161"/>
    <mergeCell ref="B154:B161"/>
    <mergeCell ref="I154:I161"/>
    <mergeCell ref="A131:A139"/>
    <mergeCell ref="B131:B139"/>
    <mergeCell ref="I131:I139"/>
    <mergeCell ref="A140:A145"/>
    <mergeCell ref="B140:B145"/>
    <mergeCell ref="I140:I145"/>
    <mergeCell ref="A95:A105"/>
    <mergeCell ref="B95:B105"/>
    <mergeCell ref="I95:I105"/>
    <mergeCell ref="A106:A130"/>
    <mergeCell ref="B106:B130"/>
    <mergeCell ref="I106:I130"/>
    <mergeCell ref="A72:A81"/>
    <mergeCell ref="B72:B81"/>
    <mergeCell ref="I72:I81"/>
    <mergeCell ref="A82:A94"/>
    <mergeCell ref="B82:B94"/>
    <mergeCell ref="I82:I94"/>
    <mergeCell ref="A49:A63"/>
    <mergeCell ref="B49:B63"/>
    <mergeCell ref="I49:I63"/>
    <mergeCell ref="A64:A71"/>
    <mergeCell ref="B64:B71"/>
    <mergeCell ref="I64:I71"/>
    <mergeCell ref="J31:J36"/>
    <mergeCell ref="A43:A48"/>
    <mergeCell ref="B43:B48"/>
    <mergeCell ref="I43:I48"/>
    <mergeCell ref="B37:B42"/>
    <mergeCell ref="A37:A42"/>
    <mergeCell ref="I37:I42"/>
    <mergeCell ref="A25:A30"/>
    <mergeCell ref="B25:B30"/>
    <mergeCell ref="I25:I30"/>
    <mergeCell ref="A31:A36"/>
    <mergeCell ref="B31:B36"/>
    <mergeCell ref="I31:I36"/>
    <mergeCell ref="J13:J17"/>
    <mergeCell ref="K13:N14"/>
    <mergeCell ref="A18:A24"/>
    <mergeCell ref="B18:B24"/>
    <mergeCell ref="I18:I24"/>
    <mergeCell ref="F1:I1"/>
    <mergeCell ref="B2:I2"/>
    <mergeCell ref="E4:F4"/>
    <mergeCell ref="G4:H4"/>
    <mergeCell ref="I4:I5"/>
    <mergeCell ref="A5:B5"/>
    <mergeCell ref="C5:F5"/>
    <mergeCell ref="I6:I17"/>
    <mergeCell ref="B7:B17"/>
    <mergeCell ref="A7:A17"/>
  </mergeCells>
  <pageMargins left="0.74803149606299213" right="0.74803149606299213" top="0.39370078740157483" bottom="0.39370078740157483" header="0.51181102362204722" footer="0.51181102362204722"/>
  <pageSetup paperSize="9" scale="35" fitToHeight="0" orientation="portrait" r:id="rId1"/>
  <headerFooter alignWithMargins="0"/>
  <rowBreaks count="3" manualBreakCount="3">
    <brk id="141" max="16383" man="1"/>
    <brk id="218" max="16383" man="1"/>
    <brk id="30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G5" sqref="G5:G12"/>
    </sheetView>
  </sheetViews>
  <sheetFormatPr defaultRowHeight="15" x14ac:dyDescent="0.25"/>
  <cols>
    <col min="1" max="1" width="9.5703125" customWidth="1"/>
    <col min="2" max="2" width="20" customWidth="1"/>
    <col min="3" max="3" width="18.85546875" customWidth="1"/>
    <col min="4" max="4" width="10.85546875" customWidth="1"/>
    <col min="5" max="6" width="12.85546875" customWidth="1"/>
    <col min="7" max="7" width="14.7109375" customWidth="1"/>
  </cols>
  <sheetData>
    <row r="1" spans="1:7" x14ac:dyDescent="0.25">
      <c r="A1" s="87"/>
      <c r="B1" s="87"/>
      <c r="C1" s="102"/>
      <c r="D1" s="87"/>
      <c r="E1" s="87"/>
      <c r="F1" s="218" t="s">
        <v>418</v>
      </c>
      <c r="G1" s="218"/>
    </row>
    <row r="2" spans="1:7" ht="77.25" customHeight="1" x14ac:dyDescent="0.25">
      <c r="A2" s="228" t="s">
        <v>440</v>
      </c>
      <c r="B2" s="228"/>
      <c r="C2" s="228"/>
      <c r="D2" s="228"/>
      <c r="E2" s="228"/>
      <c r="F2" s="228"/>
      <c r="G2" s="228"/>
    </row>
    <row r="3" spans="1:7" ht="51" x14ac:dyDescent="0.25">
      <c r="A3" s="229" t="s">
        <v>4</v>
      </c>
      <c r="B3" s="230"/>
      <c r="C3" s="231" t="s">
        <v>5</v>
      </c>
      <c r="D3" s="232"/>
      <c r="E3" s="232"/>
      <c r="F3" s="233"/>
      <c r="G3" s="115" t="s">
        <v>3</v>
      </c>
    </row>
    <row r="4" spans="1:7" ht="25.5" x14ac:dyDescent="0.25">
      <c r="A4" s="117" t="s">
        <v>6</v>
      </c>
      <c r="B4" s="116" t="s">
        <v>7</v>
      </c>
      <c r="C4" s="116" t="s">
        <v>8</v>
      </c>
      <c r="D4" s="117" t="s">
        <v>9</v>
      </c>
      <c r="E4" s="116" t="s">
        <v>10</v>
      </c>
      <c r="F4" s="116" t="s">
        <v>11</v>
      </c>
      <c r="G4" s="101"/>
    </row>
    <row r="5" spans="1:7" ht="38.25" x14ac:dyDescent="0.25">
      <c r="A5" s="179">
        <v>23</v>
      </c>
      <c r="B5" s="166" t="s">
        <v>165</v>
      </c>
      <c r="C5" s="13" t="s">
        <v>296</v>
      </c>
      <c r="D5" s="111" t="s">
        <v>14</v>
      </c>
      <c r="E5" s="26">
        <v>510</v>
      </c>
      <c r="F5" s="26">
        <v>304</v>
      </c>
      <c r="G5" s="167">
        <f>((E5/F5+E6/F6+E7/F7+F8/E8+F9/E9+F10/E10)/6)/(F11/E11)*100</f>
        <v>231.87606169576003</v>
      </c>
    </row>
    <row r="6" spans="1:7" ht="38.25" x14ac:dyDescent="0.25">
      <c r="A6" s="180"/>
      <c r="B6" s="166"/>
      <c r="C6" s="13" t="s">
        <v>297</v>
      </c>
      <c r="D6" s="111" t="s">
        <v>26</v>
      </c>
      <c r="E6" s="26">
        <v>75</v>
      </c>
      <c r="F6" s="26">
        <v>74</v>
      </c>
      <c r="G6" s="167"/>
    </row>
    <row r="7" spans="1:7" x14ac:dyDescent="0.25">
      <c r="A7" s="180"/>
      <c r="B7" s="166"/>
      <c r="C7" s="13" t="s">
        <v>298</v>
      </c>
      <c r="D7" s="111" t="s">
        <v>26</v>
      </c>
      <c r="E7" s="26">
        <v>375</v>
      </c>
      <c r="F7" s="26">
        <v>239</v>
      </c>
      <c r="G7" s="167"/>
    </row>
    <row r="8" spans="1:7" ht="38.25" x14ac:dyDescent="0.25">
      <c r="A8" s="180"/>
      <c r="B8" s="166"/>
      <c r="C8" s="13" t="s">
        <v>299</v>
      </c>
      <c r="D8" s="14" t="s">
        <v>26</v>
      </c>
      <c r="E8" s="26">
        <v>105</v>
      </c>
      <c r="F8" s="26">
        <v>667</v>
      </c>
      <c r="G8" s="167"/>
    </row>
    <row r="9" spans="1:7" ht="38.25" x14ac:dyDescent="0.25">
      <c r="A9" s="180"/>
      <c r="B9" s="166"/>
      <c r="C9" s="13" t="s">
        <v>346</v>
      </c>
      <c r="D9" s="14" t="s">
        <v>26</v>
      </c>
      <c r="E9" s="26">
        <v>30</v>
      </c>
      <c r="F9" s="26">
        <v>75</v>
      </c>
      <c r="G9" s="167"/>
    </row>
    <row r="10" spans="1:7" ht="51" x14ac:dyDescent="0.25">
      <c r="A10" s="180"/>
      <c r="B10" s="166"/>
      <c r="C10" s="13" t="s">
        <v>347</v>
      </c>
      <c r="D10" s="14" t="s">
        <v>26</v>
      </c>
      <c r="E10" s="26">
        <v>5</v>
      </c>
      <c r="F10" s="26">
        <v>4</v>
      </c>
      <c r="G10" s="167"/>
    </row>
    <row r="11" spans="1:7" ht="25.5" x14ac:dyDescent="0.25">
      <c r="A11" s="180"/>
      <c r="B11" s="166"/>
      <c r="C11" s="103" t="s">
        <v>61</v>
      </c>
      <c r="D11" s="109" t="s">
        <v>17</v>
      </c>
      <c r="E11" s="122">
        <f>E12</f>
        <v>3297.2460000000001</v>
      </c>
      <c r="F11" s="122">
        <f>F12</f>
        <v>3297.2460000000001</v>
      </c>
      <c r="G11" s="167"/>
    </row>
    <row r="12" spans="1:7" ht="25.5" x14ac:dyDescent="0.25">
      <c r="A12" s="181"/>
      <c r="B12" s="166"/>
      <c r="C12" s="13" t="s">
        <v>18</v>
      </c>
      <c r="D12" s="14" t="s">
        <v>63</v>
      </c>
      <c r="E12" s="122">
        <v>3297.2460000000001</v>
      </c>
      <c r="F12" s="122">
        <v>3297.2460000000001</v>
      </c>
      <c r="G12" s="167"/>
    </row>
  </sheetData>
  <mergeCells count="7">
    <mergeCell ref="A5:A12"/>
    <mergeCell ref="B5:B12"/>
    <mergeCell ref="G5:G12"/>
    <mergeCell ref="F1:G1"/>
    <mergeCell ref="A2:G2"/>
    <mergeCell ref="A3:B3"/>
    <mergeCell ref="C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5" sqref="G5:G10"/>
    </sheetView>
  </sheetViews>
  <sheetFormatPr defaultRowHeight="15" x14ac:dyDescent="0.25"/>
  <cols>
    <col min="2" max="2" width="19.5703125" customWidth="1"/>
    <col min="3" max="3" width="33.140625" customWidth="1"/>
    <col min="4" max="4" width="10.140625" customWidth="1"/>
    <col min="5" max="5" width="19" customWidth="1"/>
    <col min="6" max="6" width="19.85546875" customWidth="1"/>
    <col min="7" max="7" width="12.28515625" customWidth="1"/>
  </cols>
  <sheetData>
    <row r="1" spans="1:8" x14ac:dyDescent="0.25">
      <c r="A1" s="87"/>
      <c r="B1" s="87"/>
      <c r="C1" s="102"/>
      <c r="D1" s="87"/>
      <c r="E1" s="87"/>
      <c r="F1" s="218" t="s">
        <v>419</v>
      </c>
      <c r="G1" s="218"/>
    </row>
    <row r="2" spans="1:8" ht="71.25" customHeight="1" x14ac:dyDescent="0.25">
      <c r="A2" s="228" t="s">
        <v>439</v>
      </c>
      <c r="B2" s="228"/>
      <c r="C2" s="228"/>
      <c r="D2" s="228"/>
      <c r="E2" s="228"/>
      <c r="F2" s="228"/>
      <c r="G2" s="228"/>
    </row>
    <row r="3" spans="1:8" ht="76.5" x14ac:dyDescent="0.25">
      <c r="A3" s="229" t="s">
        <v>4</v>
      </c>
      <c r="B3" s="230"/>
      <c r="C3" s="231" t="s">
        <v>5</v>
      </c>
      <c r="D3" s="232"/>
      <c r="E3" s="232"/>
      <c r="F3" s="233"/>
      <c r="G3" s="115" t="s">
        <v>3</v>
      </c>
    </row>
    <row r="4" spans="1:8" ht="25.5" x14ac:dyDescent="0.25">
      <c r="A4" s="117" t="s">
        <v>6</v>
      </c>
      <c r="B4" s="116" t="s">
        <v>7</v>
      </c>
      <c r="C4" s="116" t="s">
        <v>8</v>
      </c>
      <c r="D4" s="117" t="s">
        <v>9</v>
      </c>
      <c r="E4" s="116" t="s">
        <v>10</v>
      </c>
      <c r="F4" s="116" t="s">
        <v>11</v>
      </c>
      <c r="G4" s="101"/>
    </row>
    <row r="5" spans="1:8" ht="63" customHeight="1" x14ac:dyDescent="0.25">
      <c r="A5" s="179">
        <v>34</v>
      </c>
      <c r="B5" s="166" t="s">
        <v>198</v>
      </c>
      <c r="C5" s="27" t="s">
        <v>304</v>
      </c>
      <c r="D5" s="14" t="s">
        <v>303</v>
      </c>
      <c r="E5" s="21">
        <v>265</v>
      </c>
      <c r="F5" s="21">
        <v>265</v>
      </c>
      <c r="G5" s="182">
        <f>(F5/E5+F6/E6+F7/E7+F8/E8+F9/E9)/5*100</f>
        <v>100</v>
      </c>
    </row>
    <row r="6" spans="1:8" ht="108.75" customHeight="1" x14ac:dyDescent="0.25">
      <c r="A6" s="180"/>
      <c r="B6" s="166"/>
      <c r="C6" s="13" t="s">
        <v>305</v>
      </c>
      <c r="D6" s="14" t="s">
        <v>308</v>
      </c>
      <c r="E6" s="21">
        <v>500</v>
      </c>
      <c r="F6" s="21">
        <v>500</v>
      </c>
      <c r="G6" s="182"/>
    </row>
    <row r="7" spans="1:8" ht="75.75" customHeight="1" x14ac:dyDescent="0.25">
      <c r="A7" s="180"/>
      <c r="B7" s="166"/>
      <c r="C7" s="13" t="s">
        <v>306</v>
      </c>
      <c r="D7" s="14" t="s">
        <v>22</v>
      </c>
      <c r="E7" s="21">
        <v>500</v>
      </c>
      <c r="F7" s="21">
        <v>500</v>
      </c>
      <c r="G7" s="182"/>
    </row>
    <row r="8" spans="1:8" ht="44.25" customHeight="1" x14ac:dyDescent="0.25">
      <c r="A8" s="180"/>
      <c r="B8" s="166"/>
      <c r="C8" s="13" t="s">
        <v>199</v>
      </c>
      <c r="D8" s="14" t="s">
        <v>26</v>
      </c>
      <c r="E8" s="14">
        <v>16</v>
      </c>
      <c r="F8" s="14">
        <v>16</v>
      </c>
      <c r="G8" s="182"/>
    </row>
    <row r="9" spans="1:8" ht="46.5" customHeight="1" x14ac:dyDescent="0.25">
      <c r="A9" s="180"/>
      <c r="B9" s="166"/>
      <c r="C9" s="13" t="s">
        <v>307</v>
      </c>
      <c r="D9" s="14" t="s">
        <v>26</v>
      </c>
      <c r="E9" s="14">
        <v>23</v>
      </c>
      <c r="F9" s="14">
        <v>23</v>
      </c>
      <c r="G9" s="182"/>
    </row>
    <row r="10" spans="1:8" ht="24.75" customHeight="1" x14ac:dyDescent="0.25">
      <c r="A10" s="181"/>
      <c r="B10" s="166"/>
      <c r="C10" s="112" t="s">
        <v>200</v>
      </c>
      <c r="D10" s="113"/>
      <c r="E10" s="113"/>
      <c r="F10" s="113"/>
      <c r="G10" s="182"/>
      <c r="H10" s="114"/>
    </row>
  </sheetData>
  <mergeCells count="7">
    <mergeCell ref="A5:A10"/>
    <mergeCell ref="B5:B10"/>
    <mergeCell ref="G5:G10"/>
    <mergeCell ref="F1:G1"/>
    <mergeCell ref="A2:G2"/>
    <mergeCell ref="A3:B3"/>
    <mergeCell ref="C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tabSelected="1" topLeftCell="A31" workbookViewId="0">
      <selection activeCell="I7" sqref="I7"/>
    </sheetView>
  </sheetViews>
  <sheetFormatPr defaultRowHeight="15" x14ac:dyDescent="0.25"/>
  <cols>
    <col min="1" max="1" width="9.140625" style="86"/>
    <col min="2" max="2" width="65.28515625" customWidth="1"/>
    <col min="3" max="3" width="38.5703125" customWidth="1"/>
  </cols>
  <sheetData>
    <row r="1" spans="1:4" x14ac:dyDescent="0.25">
      <c r="C1" s="2" t="s">
        <v>228</v>
      </c>
    </row>
    <row r="3" spans="1:4" ht="18" customHeight="1" x14ac:dyDescent="0.25">
      <c r="A3" s="217" t="s">
        <v>445</v>
      </c>
      <c r="B3" s="217"/>
      <c r="C3" s="217"/>
    </row>
    <row r="4" spans="1:4" ht="13.5" customHeight="1" x14ac:dyDescent="0.25">
      <c r="A4" s="85"/>
      <c r="B4" s="1"/>
      <c r="C4" s="1"/>
    </row>
    <row r="5" spans="1:4" x14ac:dyDescent="0.25">
      <c r="A5" s="213" t="s">
        <v>229</v>
      </c>
      <c r="B5" s="214" t="s">
        <v>7</v>
      </c>
      <c r="C5" s="215" t="s">
        <v>3</v>
      </c>
    </row>
    <row r="6" spans="1:4" x14ac:dyDescent="0.25">
      <c r="A6" s="213"/>
      <c r="B6" s="214"/>
      <c r="C6" s="216"/>
    </row>
    <row r="7" spans="1:4" ht="60" x14ac:dyDescent="0.25">
      <c r="A7" s="135">
        <v>1</v>
      </c>
      <c r="B7" s="136" t="s">
        <v>379</v>
      </c>
      <c r="C7" s="137">
        <f>'Районные целевые показатели'!$I$288</f>
        <v>3574.4295360324982</v>
      </c>
    </row>
    <row r="8" spans="1:4" ht="45" x14ac:dyDescent="0.25">
      <c r="A8" s="135">
        <v>2</v>
      </c>
      <c r="B8" s="136" t="s">
        <v>165</v>
      </c>
      <c r="C8" s="137">
        <v>555.6</v>
      </c>
      <c r="D8" s="94"/>
    </row>
    <row r="9" spans="1:4" ht="30" x14ac:dyDescent="0.25">
      <c r="A9" s="135">
        <v>3</v>
      </c>
      <c r="B9" s="136" t="s">
        <v>309</v>
      </c>
      <c r="C9" s="138">
        <v>523.5</v>
      </c>
    </row>
    <row r="10" spans="1:4" ht="90" x14ac:dyDescent="0.25">
      <c r="A10" s="135">
        <v>4</v>
      </c>
      <c r="B10" s="136" t="s">
        <v>188</v>
      </c>
      <c r="C10" s="137">
        <f>'Районные целевые показатели'!$I$362</f>
        <v>376.78571428571428</v>
      </c>
    </row>
    <row r="11" spans="1:4" ht="60" x14ac:dyDescent="0.25">
      <c r="A11" s="135">
        <v>5</v>
      </c>
      <c r="B11" s="136" t="s">
        <v>153</v>
      </c>
      <c r="C11" s="137">
        <v>279.8</v>
      </c>
      <c r="D11" s="94"/>
    </row>
    <row r="12" spans="1:4" ht="60" x14ac:dyDescent="0.25">
      <c r="A12" s="135">
        <v>6</v>
      </c>
      <c r="B12" s="139" t="s">
        <v>237</v>
      </c>
      <c r="C12" s="138">
        <v>235.7</v>
      </c>
      <c r="D12" s="94"/>
    </row>
    <row r="13" spans="1:4" ht="45" x14ac:dyDescent="0.25">
      <c r="A13" s="135">
        <v>7</v>
      </c>
      <c r="B13" s="136" t="s">
        <v>62</v>
      </c>
      <c r="C13" s="137">
        <f>'Районные целевые показатели'!$I$72</f>
        <v>218.14935064935065</v>
      </c>
      <c r="D13" s="94"/>
    </row>
    <row r="14" spans="1:4" ht="45" x14ac:dyDescent="0.25">
      <c r="A14" s="135">
        <v>8</v>
      </c>
      <c r="B14" s="136" t="s">
        <v>249</v>
      </c>
      <c r="C14" s="138">
        <v>188.4</v>
      </c>
      <c r="D14" s="94"/>
    </row>
    <row r="15" spans="1:4" ht="60" x14ac:dyDescent="0.25">
      <c r="A15" s="135">
        <v>9</v>
      </c>
      <c r="B15" s="136" t="s">
        <v>335</v>
      </c>
      <c r="C15" s="137">
        <f>'Районные целевые показатели'!$I$297</f>
        <v>187.17477086149097</v>
      </c>
    </row>
    <row r="16" spans="1:4" ht="45" x14ac:dyDescent="0.25">
      <c r="A16" s="135">
        <v>10</v>
      </c>
      <c r="B16" s="136" t="s">
        <v>442</v>
      </c>
      <c r="C16" s="137">
        <f>'Районные целевые показатели'!$I$43</f>
        <v>173.67877398462838</v>
      </c>
      <c r="D16" s="94"/>
    </row>
    <row r="17" spans="1:4" ht="60.75" customHeight="1" x14ac:dyDescent="0.25">
      <c r="A17" s="135">
        <v>11</v>
      </c>
      <c r="B17" s="136" t="s">
        <v>336</v>
      </c>
      <c r="C17" s="138">
        <v>153.1</v>
      </c>
    </row>
    <row r="18" spans="1:4" ht="45" x14ac:dyDescent="0.25">
      <c r="A18" s="135">
        <v>12</v>
      </c>
      <c r="B18" s="136" t="s">
        <v>267</v>
      </c>
      <c r="C18" s="137">
        <v>150.80000000000001</v>
      </c>
    </row>
    <row r="19" spans="1:4" ht="45" customHeight="1" x14ac:dyDescent="0.25">
      <c r="A19" s="135">
        <v>13</v>
      </c>
      <c r="B19" s="136" t="s">
        <v>29</v>
      </c>
      <c r="C19" s="137">
        <v>132.6</v>
      </c>
      <c r="D19" s="94"/>
    </row>
    <row r="20" spans="1:4" ht="48.75" customHeight="1" x14ac:dyDescent="0.25">
      <c r="A20" s="135">
        <v>14</v>
      </c>
      <c r="B20" s="136" t="s">
        <v>84</v>
      </c>
      <c r="C20" s="138">
        <f>'Районные целевые показатели'!$I$131</f>
        <v>129.9719971638963</v>
      </c>
    </row>
    <row r="21" spans="1:4" ht="45" x14ac:dyDescent="0.25">
      <c r="A21" s="135">
        <v>15</v>
      </c>
      <c r="B21" s="136" t="s">
        <v>271</v>
      </c>
      <c r="C21" s="137">
        <f>'Районные целевые показатели'!$I$392</f>
        <v>129.51150187855373</v>
      </c>
      <c r="D21" s="94"/>
    </row>
    <row r="22" spans="1:4" ht="33" customHeight="1" x14ac:dyDescent="0.25">
      <c r="A22" s="135">
        <v>16</v>
      </c>
      <c r="B22" s="136" t="s">
        <v>106</v>
      </c>
      <c r="C22" s="137">
        <v>119.2</v>
      </c>
      <c r="D22" s="94"/>
    </row>
    <row r="23" spans="1:4" ht="30" x14ac:dyDescent="0.25">
      <c r="A23" s="135">
        <v>17</v>
      </c>
      <c r="B23" s="136" t="s">
        <v>274</v>
      </c>
      <c r="C23" s="137">
        <v>117.4</v>
      </c>
    </row>
    <row r="24" spans="1:4" ht="47.25" customHeight="1" x14ac:dyDescent="0.25">
      <c r="A24" s="135">
        <v>18</v>
      </c>
      <c r="B24" s="136" t="s">
        <v>317</v>
      </c>
      <c r="C24" s="137">
        <v>116.6</v>
      </c>
    </row>
    <row r="25" spans="1:4" ht="30" x14ac:dyDescent="0.25">
      <c r="A25" s="135">
        <v>19</v>
      </c>
      <c r="B25" s="136" t="s">
        <v>13</v>
      </c>
      <c r="C25" s="137">
        <f>'Районные целевые показатели'!$I$6</f>
        <v>114.24032092020093</v>
      </c>
    </row>
    <row r="26" spans="1:4" ht="45" x14ac:dyDescent="0.25">
      <c r="A26" s="135">
        <v>20</v>
      </c>
      <c r="B26" s="136" t="s">
        <v>166</v>
      </c>
      <c r="C26" s="138">
        <f>'Районные целевые показатели'!$I$267</f>
        <v>112.4886391614625</v>
      </c>
    </row>
    <row r="27" spans="1:4" ht="45" x14ac:dyDescent="0.25">
      <c r="A27" s="135">
        <v>21</v>
      </c>
      <c r="B27" s="136" t="s">
        <v>272</v>
      </c>
      <c r="C27" s="137">
        <v>111.8</v>
      </c>
    </row>
    <row r="28" spans="1:4" ht="30" x14ac:dyDescent="0.25">
      <c r="A28" s="135">
        <v>22</v>
      </c>
      <c r="B28" s="139" t="s">
        <v>332</v>
      </c>
      <c r="C28" s="140">
        <f>'Районные целевые показатели'!$I$37</f>
        <v>109.38285850218956</v>
      </c>
      <c r="D28" s="94"/>
    </row>
    <row r="29" spans="1:4" ht="45" x14ac:dyDescent="0.25">
      <c r="A29" s="135">
        <v>23</v>
      </c>
      <c r="B29" s="136" t="s">
        <v>334</v>
      </c>
      <c r="C29" s="141">
        <v>107.5</v>
      </c>
    </row>
    <row r="30" spans="1:4" ht="30" x14ac:dyDescent="0.25">
      <c r="A30" s="135">
        <v>24</v>
      </c>
      <c r="B30" s="136" t="s">
        <v>174</v>
      </c>
      <c r="C30" s="137">
        <f>'Районные целевые показатели'!$I$318</f>
        <v>105.70574799227977</v>
      </c>
      <c r="D30" s="94"/>
    </row>
    <row r="31" spans="1:4" ht="30.75" customHeight="1" x14ac:dyDescent="0.25">
      <c r="A31" s="135">
        <v>25</v>
      </c>
      <c r="B31" s="136" t="s">
        <v>183</v>
      </c>
      <c r="C31" s="137">
        <f>'Районные целевые показатели'!$I$339</f>
        <v>105.66676828955886</v>
      </c>
    </row>
    <row r="32" spans="1:4" ht="30" x14ac:dyDescent="0.25">
      <c r="A32" s="135">
        <v>26</v>
      </c>
      <c r="B32" s="136" t="s">
        <v>40</v>
      </c>
      <c r="C32" s="137">
        <f>'Районные целевые показатели'!$I$49</f>
        <v>104.07757265665094</v>
      </c>
    </row>
    <row r="33" spans="1:4" ht="45" x14ac:dyDescent="0.25">
      <c r="A33" s="135">
        <v>27</v>
      </c>
      <c r="B33" s="136" t="s">
        <v>300</v>
      </c>
      <c r="C33" s="137">
        <f>'Районные целевые показатели'!$I$31</f>
        <v>101.34554552632042</v>
      </c>
      <c r="D33" s="94"/>
    </row>
    <row r="34" spans="1:4" ht="45" x14ac:dyDescent="0.25">
      <c r="A34" s="135">
        <v>28</v>
      </c>
      <c r="B34" s="139" t="s">
        <v>331</v>
      </c>
      <c r="C34" s="140">
        <v>101.3</v>
      </c>
    </row>
    <row r="35" spans="1:4" ht="44.25" customHeight="1" x14ac:dyDescent="0.25">
      <c r="A35" s="135">
        <v>29</v>
      </c>
      <c r="B35" s="136" t="s">
        <v>54</v>
      </c>
      <c r="C35" s="137">
        <f>'Районные целевые показатели'!$I$64</f>
        <v>101.09950314777217</v>
      </c>
      <c r="D35" s="94"/>
    </row>
    <row r="36" spans="1:4" ht="47.25" customHeight="1" x14ac:dyDescent="0.25">
      <c r="A36" s="135">
        <v>30</v>
      </c>
      <c r="B36" s="136" t="s">
        <v>160</v>
      </c>
      <c r="C36" s="137">
        <f>'Районные целевые показатели'!$I$251</f>
        <v>100.6223299424656</v>
      </c>
    </row>
    <row r="37" spans="1:4" ht="30" x14ac:dyDescent="0.25">
      <c r="A37" s="135">
        <v>31</v>
      </c>
      <c r="B37" s="136" t="s">
        <v>198</v>
      </c>
      <c r="C37" s="137">
        <v>100</v>
      </c>
    </row>
    <row r="38" spans="1:4" ht="30" x14ac:dyDescent="0.25">
      <c r="A38" s="135">
        <v>32</v>
      </c>
      <c r="B38" s="136" t="s">
        <v>250</v>
      </c>
      <c r="C38" s="137">
        <f>'Районные целевые показатели'!$I$154</f>
        <v>99.558797702576868</v>
      </c>
    </row>
    <row r="39" spans="1:4" ht="60" x14ac:dyDescent="0.25">
      <c r="A39" s="135">
        <v>33</v>
      </c>
      <c r="B39" s="136" t="s">
        <v>277</v>
      </c>
      <c r="C39" s="137">
        <f>'Районные целевые показатели'!$I$243</f>
        <v>95.693694354041554</v>
      </c>
    </row>
    <row r="40" spans="1:4" ht="45" x14ac:dyDescent="0.25">
      <c r="A40" s="135">
        <v>34</v>
      </c>
      <c r="B40" s="136" t="s">
        <v>270</v>
      </c>
      <c r="C40" s="137">
        <f>'Районные целевые показатели'!$I$140</f>
        <v>92.676780721572968</v>
      </c>
      <c r="D40" s="94"/>
    </row>
    <row r="41" spans="1:4" ht="30" x14ac:dyDescent="0.25">
      <c r="A41" s="135">
        <v>35</v>
      </c>
      <c r="B41" s="136" t="s">
        <v>366</v>
      </c>
      <c r="C41" s="137">
        <f>'Районные целевые показатели'!$I$215</f>
        <v>89.343022409341614</v>
      </c>
    </row>
    <row r="42" spans="1:4" ht="60" x14ac:dyDescent="0.25">
      <c r="A42" s="135">
        <v>36</v>
      </c>
      <c r="B42" s="136" t="s">
        <v>333</v>
      </c>
      <c r="C42" s="137">
        <f>'Районные целевые показатели'!$I$328</f>
        <v>88.616496713494357</v>
      </c>
    </row>
    <row r="43" spans="1:4" ht="45" x14ac:dyDescent="0.25">
      <c r="A43" s="135">
        <v>37</v>
      </c>
      <c r="B43" s="139" t="s">
        <v>268</v>
      </c>
      <c r="C43" s="140">
        <f>'Районные целевые показатели'!$I$371</f>
        <v>82.35294117647058</v>
      </c>
    </row>
  </sheetData>
  <mergeCells count="4">
    <mergeCell ref="A5:A6"/>
    <mergeCell ref="B5:B6"/>
    <mergeCell ref="C5:C6"/>
    <mergeCell ref="A3:C3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workbookViewId="0">
      <selection activeCell="A2" sqref="A2:F2"/>
    </sheetView>
  </sheetViews>
  <sheetFormatPr defaultRowHeight="15" x14ac:dyDescent="0.25"/>
  <cols>
    <col min="1" max="1" width="6.28515625" customWidth="1"/>
    <col min="2" max="2" width="23.7109375" customWidth="1"/>
    <col min="3" max="3" width="48.140625" customWidth="1"/>
    <col min="5" max="5" width="15" customWidth="1"/>
    <col min="6" max="6" width="14.85546875" customWidth="1"/>
    <col min="7" max="7" width="15.28515625" customWidth="1"/>
    <col min="8" max="8" width="16.140625" customWidth="1"/>
    <col min="9" max="9" width="14.5703125" customWidth="1"/>
    <col min="15" max="15" width="9.140625" customWidth="1"/>
    <col min="16" max="16" width="8.5703125" customWidth="1"/>
    <col min="17" max="17" width="9.140625" hidden="1" customWidth="1"/>
    <col min="18" max="18" width="8.5703125" hidden="1" customWidth="1"/>
    <col min="19" max="19" width="9.140625" hidden="1" customWidth="1"/>
  </cols>
  <sheetData>
    <row r="1" spans="1:19" s="87" customFormat="1" ht="12.75" x14ac:dyDescent="0.2">
      <c r="F1" s="218" t="s">
        <v>230</v>
      </c>
      <c r="G1" s="218"/>
    </row>
    <row r="2" spans="1:19" s="87" customFormat="1" ht="41.25" customHeight="1" x14ac:dyDescent="0.2">
      <c r="A2" s="228" t="s">
        <v>420</v>
      </c>
      <c r="B2" s="228"/>
      <c r="C2" s="228"/>
      <c r="D2" s="228"/>
      <c r="E2" s="228"/>
      <c r="F2" s="228"/>
      <c r="G2" s="4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s="87" customFormat="1" ht="59.25" customHeight="1" x14ac:dyDescent="0.2">
      <c r="A3" s="219" t="s">
        <v>4</v>
      </c>
      <c r="B3" s="219"/>
      <c r="C3" s="220" t="s">
        <v>5</v>
      </c>
      <c r="D3" s="220"/>
      <c r="E3" s="220"/>
      <c r="F3" s="220"/>
      <c r="G3" s="88" t="s">
        <v>3</v>
      </c>
    </row>
    <row r="4" spans="1:19" s="87" customFormat="1" ht="38.25" x14ac:dyDescent="0.2">
      <c r="A4" s="88" t="s">
        <v>6</v>
      </c>
      <c r="B4" s="89" t="s">
        <v>7</v>
      </c>
      <c r="C4" s="89" t="s">
        <v>8</v>
      </c>
      <c r="D4" s="88" t="s">
        <v>9</v>
      </c>
      <c r="E4" s="89" t="s">
        <v>10</v>
      </c>
      <c r="F4" s="89" t="s">
        <v>11</v>
      </c>
      <c r="G4" s="90"/>
    </row>
    <row r="5" spans="1:19" ht="48.75" customHeight="1" x14ac:dyDescent="0.25">
      <c r="A5" s="221">
        <v>1</v>
      </c>
      <c r="B5" s="222" t="str">
        <f>'Районные целевые показатели'!B7</f>
        <v xml:space="preserve">Муниципальная программа "Улучшение условий и охраны труда в муниципальном районе Сергиевский на 2023-2025 годы" </v>
      </c>
      <c r="C5" s="91" t="str">
        <f>'Районные целевые показатели'!C7</f>
        <v>1. Удельный вес работников, прошедших диспансеризацию, запланированную муниципальной программой.</v>
      </c>
      <c r="D5" s="92" t="str">
        <f>'Районные целевые показатели'!D7</f>
        <v>%</v>
      </c>
      <c r="E5" s="98">
        <v>300</v>
      </c>
      <c r="F5" s="98">
        <v>300</v>
      </c>
      <c r="G5" s="225">
        <f>((F5/E5+F6/E6+F7/E7+F8/E8+F9/E9+F10/E10)/6)/(F14/E14)*100</f>
        <v>111.074984275304</v>
      </c>
    </row>
    <row r="6" spans="1:19" ht="51.75" customHeight="1" x14ac:dyDescent="0.25">
      <c r="A6" s="221"/>
      <c r="B6" s="223"/>
      <c r="C6" s="91" t="str">
        <f>'Районные целевые показатели'!C8</f>
        <v>2. Количество разработанных и утвержденных муниципальных правовых актов муниципального района Сергиевский Самарской области в области охраны труда.</v>
      </c>
      <c r="D6" s="92" t="str">
        <f>'Районные целевые показатели'!D8</f>
        <v>ед.</v>
      </c>
      <c r="E6" s="98">
        <v>4</v>
      </c>
      <c r="F6" s="98">
        <v>5</v>
      </c>
      <c r="G6" s="226"/>
    </row>
    <row r="7" spans="1:19" ht="40.5" customHeight="1" x14ac:dyDescent="0.25">
      <c r="A7" s="221"/>
      <c r="B7" s="223"/>
      <c r="C7" s="91" t="str">
        <f>'Районные целевые показатели'!C9</f>
        <v>3. Удельный вес обученных работников по охране труда, от общего количества работников, запланированных к обучению муниципальной программой.</v>
      </c>
      <c r="D7" s="92" t="str">
        <f>'Районные целевые показатели'!D9</f>
        <v>%</v>
      </c>
      <c r="E7" s="98">
        <v>300</v>
      </c>
      <c r="F7" s="98">
        <v>300</v>
      </c>
      <c r="G7" s="226"/>
    </row>
    <row r="8" spans="1:19" ht="40.5" customHeight="1" x14ac:dyDescent="0.25">
      <c r="A8" s="221"/>
      <c r="B8" s="223"/>
      <c r="C8" s="91" t="str">
        <f>'Районные целевые показатели'!C10</f>
        <v>4. Количество опубликованных в районной печати и на сайте администрации района материалов по проблемам охраны труда</v>
      </c>
      <c r="D8" s="92" t="str">
        <f>'Районные целевые показатели'!D10</f>
        <v>ед.</v>
      </c>
      <c r="E8" s="98">
        <v>36</v>
      </c>
      <c r="F8" s="98">
        <v>47</v>
      </c>
      <c r="G8" s="226"/>
    </row>
    <row r="9" spans="1:19" ht="32.25" customHeight="1" x14ac:dyDescent="0.25">
      <c r="A9" s="221"/>
      <c r="B9" s="223"/>
      <c r="C9" s="91" t="str">
        <f>'Районные целевые показатели'!C11</f>
        <v>5. Количество проведенных семинаров и совещаний с рассмотрением вопросов охраны труда.</v>
      </c>
      <c r="D9" s="92" t="str">
        <f>'Районные целевые показатели'!D11</f>
        <v>ед.</v>
      </c>
      <c r="E9" s="98">
        <v>42</v>
      </c>
      <c r="F9" s="98">
        <v>40</v>
      </c>
      <c r="G9" s="226"/>
    </row>
    <row r="10" spans="1:19" ht="66" customHeight="1" x14ac:dyDescent="0.25">
      <c r="A10" s="221"/>
      <c r="B10" s="223"/>
      <c r="C10" s="93" t="str">
        <f>'Районные целевые показатели'!C12</f>
        <v>6. Количество  организаций, ежеквартально предоставляющих информацию по вопросам охраны труда в отдел муниципального контроля Администрации муниципального  района Сергиевский Самарской области, к общему количеству организаций, расположенных на территории муниципального района Сергиевский Самарской области.</v>
      </c>
      <c r="D10" s="92" t="str">
        <f>'Районные целевые показатели'!D12</f>
        <v>ед.</v>
      </c>
      <c r="E10" s="98">
        <v>430</v>
      </c>
      <c r="F10" s="98">
        <v>471</v>
      </c>
      <c r="G10" s="226"/>
    </row>
    <row r="11" spans="1:19" ht="42.75" customHeight="1" x14ac:dyDescent="0.25">
      <c r="A11" s="221"/>
      <c r="B11" s="223"/>
      <c r="C11" s="93" t="str">
        <f>'Районные целевые показатели'!C13</f>
        <v>7. Численность пострадавших в результате несчастных случаев с утратой трудоспособности на 1 рабочий день и более в расчете на 1000 работающих</v>
      </c>
      <c r="D11" s="92" t="str">
        <f>'Районные целевые показатели'!D13</f>
        <v>чел.</v>
      </c>
      <c r="E11" s="98">
        <v>3.6</v>
      </c>
      <c r="F11" s="98">
        <v>0</v>
      </c>
      <c r="G11" s="226"/>
    </row>
    <row r="12" spans="1:19" ht="40.5" customHeight="1" x14ac:dyDescent="0.25">
      <c r="A12" s="221"/>
      <c r="B12" s="223"/>
      <c r="C12" s="91" t="str">
        <f>'Районные целевые показатели'!C14</f>
        <v>8. Численность пострадавших в результате несчастных случаев на производстве со смертельным исходом в расчете на 1000 работающих.</v>
      </c>
      <c r="D12" s="92" t="str">
        <f>'Районные целевые показатели'!D14</f>
        <v>чел.</v>
      </c>
      <c r="E12" s="98">
        <v>0.12</v>
      </c>
      <c r="F12" s="98">
        <v>0</v>
      </c>
      <c r="G12" s="226"/>
    </row>
    <row r="13" spans="1:19" ht="65.25" customHeight="1" x14ac:dyDescent="0.25">
      <c r="A13" s="221"/>
      <c r="B13" s="223"/>
      <c r="C13" s="91" t="str">
        <f>'Районные целевые показатели'!C15</f>
        <v>9. Количество дней нетрудоспособности у пострадавших в результате несчастных случаев на производстве с утратой трудоспособности на 1 рабочий день и более и со смертельным исходом в расчете на одного пострадавшего.</v>
      </c>
      <c r="D13" s="92" t="str">
        <f>'Районные целевые показатели'!D15</f>
        <v>дней</v>
      </c>
      <c r="E13" s="98">
        <v>155</v>
      </c>
      <c r="F13" s="98">
        <v>0</v>
      </c>
      <c r="G13" s="226"/>
    </row>
    <row r="14" spans="1:19" ht="21" customHeight="1" x14ac:dyDescent="0.25">
      <c r="A14" s="221"/>
      <c r="B14" s="223"/>
      <c r="C14" s="93" t="str">
        <f>'Районные целевые показатели'!C16</f>
        <v>Финансирование программы, в т.ч.</v>
      </c>
      <c r="D14" s="92" t="str">
        <f>'Районные целевые показатели'!D16</f>
        <v>тыс. руб.</v>
      </c>
      <c r="E14" s="98">
        <v>1252.643</v>
      </c>
      <c r="F14" s="98">
        <v>1241.13742</v>
      </c>
      <c r="G14" s="226"/>
    </row>
    <row r="15" spans="1:19" ht="23.25" customHeight="1" x14ac:dyDescent="0.25">
      <c r="A15" s="221"/>
      <c r="B15" s="224"/>
      <c r="C15" s="93" t="str">
        <f>'Районные целевые показатели'!C17</f>
        <v>Средства местного бюджета</v>
      </c>
      <c r="D15" s="92" t="str">
        <f>'Районные целевые показатели'!D17</f>
        <v>тыс. руб.</v>
      </c>
      <c r="E15" s="98">
        <v>1252.643</v>
      </c>
      <c r="F15" s="98">
        <v>1241.13742</v>
      </c>
      <c r="G15" s="227"/>
    </row>
    <row r="20" spans="2:9" x14ac:dyDescent="0.25">
      <c r="B20" s="94"/>
      <c r="C20" s="94"/>
      <c r="D20" s="94"/>
      <c r="E20" s="94"/>
      <c r="F20" s="94"/>
      <c r="G20" s="94"/>
      <c r="H20" s="94"/>
      <c r="I20" s="94"/>
    </row>
    <row r="21" spans="2:9" x14ac:dyDescent="0.25">
      <c r="B21" s="94"/>
      <c r="C21" s="94"/>
      <c r="D21" s="94"/>
      <c r="E21" s="94"/>
      <c r="F21" s="94"/>
      <c r="G21" s="94"/>
      <c r="H21" s="94"/>
      <c r="I21" s="94"/>
    </row>
    <row r="22" spans="2:9" x14ac:dyDescent="0.25">
      <c r="B22" s="94"/>
      <c r="C22" s="94"/>
      <c r="D22" s="94"/>
      <c r="E22" s="94"/>
      <c r="F22" s="94"/>
      <c r="G22" s="94"/>
      <c r="H22" s="94"/>
      <c r="I22" s="94"/>
    </row>
    <row r="23" spans="2:9" x14ac:dyDescent="0.25">
      <c r="B23" s="94"/>
      <c r="C23" s="94"/>
      <c r="D23" s="94"/>
      <c r="E23" s="94"/>
      <c r="F23" s="94"/>
      <c r="G23" s="94"/>
      <c r="H23" s="94"/>
      <c r="I23" s="94"/>
    </row>
    <row r="24" spans="2:9" x14ac:dyDescent="0.25">
      <c r="B24" s="94"/>
      <c r="C24" s="94"/>
      <c r="D24" s="94"/>
      <c r="E24" s="94"/>
      <c r="F24" s="94"/>
      <c r="G24" s="94"/>
      <c r="H24" s="94"/>
      <c r="I24" s="94"/>
    </row>
    <row r="25" spans="2:9" x14ac:dyDescent="0.25">
      <c r="B25" s="94"/>
      <c r="C25" s="94"/>
      <c r="D25" s="94"/>
      <c r="E25" s="94"/>
      <c r="F25" s="94"/>
      <c r="G25" s="94"/>
      <c r="H25" s="94"/>
      <c r="I25" s="94"/>
    </row>
    <row r="26" spans="2:9" x14ac:dyDescent="0.25">
      <c r="B26" s="94"/>
      <c r="C26" s="94"/>
      <c r="D26" s="94"/>
      <c r="E26" s="94"/>
      <c r="F26" s="94"/>
      <c r="G26" s="94"/>
      <c r="H26" s="94"/>
      <c r="I26" s="94"/>
    </row>
    <row r="27" spans="2:9" x14ac:dyDescent="0.25">
      <c r="B27" s="94"/>
      <c r="C27" s="94"/>
      <c r="D27" s="94"/>
      <c r="E27" s="94"/>
      <c r="F27" s="94"/>
      <c r="G27" s="94"/>
      <c r="H27" s="94"/>
      <c r="I27" s="94"/>
    </row>
    <row r="28" spans="2:9" x14ac:dyDescent="0.25">
      <c r="B28" s="94"/>
      <c r="C28" s="94"/>
      <c r="D28" s="94"/>
      <c r="E28" s="94"/>
      <c r="F28" s="94"/>
      <c r="G28" s="94"/>
      <c r="H28" s="94"/>
      <c r="I28" s="94"/>
    </row>
    <row r="29" spans="2:9" x14ac:dyDescent="0.25">
      <c r="B29" s="94"/>
      <c r="C29" s="94"/>
      <c r="D29" s="94"/>
      <c r="E29" s="94"/>
      <c r="F29" s="94"/>
      <c r="G29" s="94"/>
      <c r="H29" s="94"/>
      <c r="I29" s="94"/>
    </row>
    <row r="30" spans="2:9" x14ac:dyDescent="0.25">
      <c r="B30" s="94"/>
      <c r="C30" s="94"/>
      <c r="D30" s="94"/>
      <c r="E30" s="94"/>
      <c r="F30" s="94"/>
      <c r="G30" s="94"/>
      <c r="H30" s="94"/>
      <c r="I30" s="94"/>
    </row>
    <row r="31" spans="2:9" x14ac:dyDescent="0.25">
      <c r="B31" s="94"/>
      <c r="C31" s="94"/>
      <c r="D31" s="94"/>
      <c r="E31" s="94"/>
      <c r="F31" s="94"/>
      <c r="G31" s="94"/>
      <c r="H31" s="94"/>
      <c r="I31" s="94"/>
    </row>
    <row r="32" spans="2:9" x14ac:dyDescent="0.25">
      <c r="B32" s="94"/>
      <c r="C32" s="94"/>
      <c r="D32" s="94"/>
      <c r="E32" s="94"/>
      <c r="F32" s="94"/>
      <c r="G32" s="94"/>
      <c r="H32" s="94"/>
      <c r="I32" s="94"/>
    </row>
    <row r="33" spans="2:9" x14ac:dyDescent="0.25">
      <c r="B33" s="94"/>
      <c r="C33" s="94"/>
      <c r="D33" s="94"/>
      <c r="E33" s="94"/>
      <c r="F33" s="94"/>
      <c r="G33" s="94"/>
      <c r="H33" s="94"/>
      <c r="I33" s="94"/>
    </row>
    <row r="34" spans="2:9" x14ac:dyDescent="0.25">
      <c r="B34" s="94"/>
      <c r="C34" s="94"/>
      <c r="D34" s="94"/>
      <c r="E34" s="94"/>
      <c r="F34" s="94"/>
      <c r="G34" s="94"/>
      <c r="H34" s="94"/>
      <c r="I34" s="94"/>
    </row>
    <row r="35" spans="2:9" x14ac:dyDescent="0.25">
      <c r="B35" s="94"/>
      <c r="C35" s="94"/>
      <c r="D35" s="94"/>
      <c r="E35" s="94"/>
      <c r="F35" s="94"/>
      <c r="G35" s="94"/>
      <c r="H35" s="94"/>
      <c r="I35" s="94"/>
    </row>
    <row r="36" spans="2:9" x14ac:dyDescent="0.25">
      <c r="B36" s="94"/>
      <c r="C36" s="94"/>
      <c r="D36" s="94"/>
      <c r="E36" s="94"/>
      <c r="F36" s="94"/>
      <c r="G36" s="94"/>
      <c r="H36" s="94"/>
      <c r="I36" s="94"/>
    </row>
    <row r="37" spans="2:9" x14ac:dyDescent="0.25">
      <c r="B37" s="94"/>
      <c r="C37" s="94"/>
      <c r="D37" s="94"/>
      <c r="E37" s="94"/>
      <c r="F37" s="94"/>
      <c r="G37" s="94"/>
      <c r="H37" s="94"/>
      <c r="I37" s="94"/>
    </row>
    <row r="38" spans="2:9" x14ac:dyDescent="0.25">
      <c r="B38" s="94"/>
      <c r="C38" s="94"/>
      <c r="D38" s="94"/>
      <c r="E38" s="94"/>
      <c r="F38" s="94"/>
      <c r="G38" s="94"/>
      <c r="H38" s="94"/>
      <c r="I38" s="94"/>
    </row>
    <row r="39" spans="2:9" x14ac:dyDescent="0.25">
      <c r="B39" s="94"/>
      <c r="C39" s="94"/>
      <c r="D39" s="94"/>
      <c r="E39" s="94"/>
      <c r="F39" s="94"/>
      <c r="G39" s="94"/>
      <c r="H39" s="94"/>
      <c r="I39" s="94"/>
    </row>
    <row r="40" spans="2:9" x14ac:dyDescent="0.25">
      <c r="B40" s="94"/>
      <c r="C40" s="94"/>
      <c r="D40" s="94"/>
      <c r="E40" s="94"/>
      <c r="F40" s="94"/>
      <c r="G40" s="94"/>
      <c r="H40" s="94"/>
      <c r="I40" s="94"/>
    </row>
    <row r="41" spans="2:9" x14ac:dyDescent="0.25">
      <c r="B41" s="94"/>
      <c r="C41" s="94"/>
      <c r="D41" s="94"/>
      <c r="E41" s="94"/>
      <c r="F41" s="94"/>
      <c r="G41" s="94"/>
      <c r="H41" s="94"/>
      <c r="I41" s="94"/>
    </row>
    <row r="42" spans="2:9" x14ac:dyDescent="0.25">
      <c r="B42" s="94"/>
      <c r="C42" s="94"/>
      <c r="D42" s="94"/>
      <c r="E42" s="94"/>
      <c r="F42" s="94"/>
      <c r="G42" s="94"/>
      <c r="H42" s="94"/>
      <c r="I42" s="94"/>
    </row>
    <row r="43" spans="2:9" x14ac:dyDescent="0.25">
      <c r="B43" s="94"/>
      <c r="C43" s="94"/>
      <c r="D43" s="94"/>
      <c r="E43" s="94"/>
      <c r="F43" s="94"/>
      <c r="G43" s="94"/>
      <c r="H43" s="94"/>
      <c r="I43" s="94"/>
    </row>
    <row r="44" spans="2:9" x14ac:dyDescent="0.25">
      <c r="B44" s="94"/>
      <c r="C44" s="94"/>
      <c r="D44" s="94"/>
      <c r="E44" s="94"/>
      <c r="F44" s="94"/>
      <c r="G44" s="94"/>
      <c r="H44" s="94"/>
      <c r="I44" s="94"/>
    </row>
    <row r="45" spans="2:9" x14ac:dyDescent="0.25">
      <c r="B45" s="94"/>
      <c r="C45" s="94"/>
      <c r="D45" s="94"/>
      <c r="E45" s="94"/>
      <c r="F45" s="94"/>
      <c r="G45" s="94"/>
      <c r="H45" s="94"/>
      <c r="I45" s="94"/>
    </row>
    <row r="46" spans="2:9" x14ac:dyDescent="0.25">
      <c r="B46" s="94"/>
      <c r="C46" s="94"/>
      <c r="D46" s="94"/>
      <c r="E46" s="94"/>
      <c r="F46" s="94"/>
      <c r="G46" s="94"/>
      <c r="H46" s="94"/>
      <c r="I46" s="94"/>
    </row>
    <row r="47" spans="2:9" x14ac:dyDescent="0.25">
      <c r="B47" s="94"/>
      <c r="C47" s="94"/>
      <c r="D47" s="94"/>
      <c r="E47" s="94"/>
      <c r="F47" s="94"/>
      <c r="G47" s="94"/>
      <c r="H47" s="94"/>
      <c r="I47" s="94"/>
    </row>
    <row r="48" spans="2:9" x14ac:dyDescent="0.25">
      <c r="B48" s="94"/>
      <c r="C48" s="94"/>
      <c r="D48" s="94"/>
      <c r="E48" s="94"/>
      <c r="F48" s="94"/>
      <c r="G48" s="94"/>
      <c r="H48" s="94"/>
      <c r="I48" s="94"/>
    </row>
    <row r="49" spans="2:9" x14ac:dyDescent="0.25">
      <c r="B49" s="94"/>
      <c r="C49" s="94"/>
      <c r="D49" s="94"/>
      <c r="E49" s="94"/>
      <c r="F49" s="94"/>
      <c r="G49" s="94"/>
      <c r="H49" s="94"/>
      <c r="I49" s="94"/>
    </row>
  </sheetData>
  <mergeCells count="7">
    <mergeCell ref="F1:G1"/>
    <mergeCell ref="A3:B3"/>
    <mergeCell ref="C3:F3"/>
    <mergeCell ref="A5:A15"/>
    <mergeCell ref="B5:B15"/>
    <mergeCell ref="G5:G15"/>
    <mergeCell ref="A2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workbookViewId="0">
      <selection activeCell="C25" sqref="C25"/>
    </sheetView>
  </sheetViews>
  <sheetFormatPr defaultRowHeight="15" x14ac:dyDescent="0.25"/>
  <cols>
    <col min="2" max="2" width="25.5703125" customWidth="1"/>
    <col min="3" max="3" width="42.7109375" customWidth="1"/>
    <col min="5" max="6" width="12.5703125" customWidth="1"/>
    <col min="7" max="7" width="15.140625" customWidth="1"/>
  </cols>
  <sheetData>
    <row r="1" spans="1:19" x14ac:dyDescent="0.25">
      <c r="A1" s="87"/>
      <c r="B1" s="87"/>
      <c r="C1" s="87"/>
      <c r="D1" s="87"/>
      <c r="E1" s="87"/>
      <c r="F1" s="218" t="s">
        <v>231</v>
      </c>
      <c r="G1" s="218"/>
    </row>
    <row r="2" spans="1:19" ht="51" customHeight="1" x14ac:dyDescent="0.25">
      <c r="A2" s="228" t="s">
        <v>421</v>
      </c>
      <c r="B2" s="228"/>
      <c r="C2" s="228"/>
      <c r="D2" s="228"/>
      <c r="E2" s="228"/>
      <c r="F2" s="228"/>
      <c r="G2" s="228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ht="51.75" customHeight="1" x14ac:dyDescent="0.25">
      <c r="A3" s="229" t="s">
        <v>4</v>
      </c>
      <c r="B3" s="230"/>
      <c r="C3" s="231" t="s">
        <v>5</v>
      </c>
      <c r="D3" s="232"/>
      <c r="E3" s="232"/>
      <c r="F3" s="233"/>
      <c r="G3" s="88" t="s">
        <v>3</v>
      </c>
    </row>
    <row r="4" spans="1:19" ht="38.25" x14ac:dyDescent="0.25">
      <c r="A4" s="88" t="s">
        <v>6</v>
      </c>
      <c r="B4" s="89" t="s">
        <v>7</v>
      </c>
      <c r="C4" s="89" t="s">
        <v>8</v>
      </c>
      <c r="D4" s="88" t="s">
        <v>9</v>
      </c>
      <c r="E4" s="89" t="s">
        <v>10</v>
      </c>
      <c r="F4" s="89" t="s">
        <v>11</v>
      </c>
      <c r="G4" s="90"/>
    </row>
    <row r="5" spans="1:19" ht="40.5" customHeight="1" x14ac:dyDescent="0.25">
      <c r="A5" s="221"/>
      <c r="B5" s="234" t="str">
        <f>'Районные целевые показатели'!$B$18</f>
        <v xml:space="preserve">Муниципальная программа "Комплексная программа профилактики правонарушений в муниципальном районе Сергиевский Самарской области на 2021-2025 годы" </v>
      </c>
      <c r="C5" s="97" t="str">
        <f>'Районные целевые показатели'!C18</f>
        <v>1. Повышение процента раскрываемости преступлений</v>
      </c>
      <c r="D5" s="90" t="str">
        <f>'Районные целевые показатели'!D18</f>
        <v>%</v>
      </c>
      <c r="E5" s="99">
        <v>357.1</v>
      </c>
      <c r="F5" s="99">
        <v>345.1</v>
      </c>
      <c r="G5" s="235">
        <f>((F5/E5+F6/E6+F7/E7+F8/E8)/4)/(F9/E9)*100</f>
        <v>125.7722483058227</v>
      </c>
    </row>
    <row r="6" spans="1:19" ht="30" customHeight="1" x14ac:dyDescent="0.25">
      <c r="A6" s="221"/>
      <c r="B6" s="234"/>
      <c r="C6" s="97" t="str">
        <f>'Районные целевые показатели'!C19</f>
        <v>2. Удельный вес уличной преступности в общей структуре преступности</v>
      </c>
      <c r="D6" s="90" t="str">
        <f>'Районные целевые показатели'!D19</f>
        <v>%</v>
      </c>
      <c r="E6" s="99">
        <v>143.6</v>
      </c>
      <c r="F6" s="99">
        <v>74.36</v>
      </c>
      <c r="G6" s="235"/>
    </row>
    <row r="7" spans="1:19" ht="37.5" customHeight="1" x14ac:dyDescent="0.25">
      <c r="A7" s="221"/>
      <c r="B7" s="234"/>
      <c r="C7" s="97" t="str">
        <f>'Районные целевые показатели'!C20</f>
        <v>3.  Количество членов  в Народной дружине  осуществляющих выходы по патрулированию мест массового пребывания граждан на постоянной основе</v>
      </c>
      <c r="D7" s="90" t="str">
        <f>'Районные целевые показатели'!D20</f>
        <v>чел.</v>
      </c>
      <c r="E7" s="99">
        <v>50</v>
      </c>
      <c r="F7" s="99">
        <v>114</v>
      </c>
      <c r="G7" s="235"/>
    </row>
    <row r="8" spans="1:19" ht="38.25" customHeight="1" x14ac:dyDescent="0.25">
      <c r="A8" s="221"/>
      <c r="B8" s="234"/>
      <c r="C8" s="97" t="str">
        <f>'Районные целевые показатели'!C21</f>
        <v>4. Количество публикаций и иных материалов, размещенных в средствах массовой информации, в том числе на сайте  комиссии по профилактике правонарушений  муниципального района Сергиевский</v>
      </c>
      <c r="D8" s="90" t="str">
        <f>'Районные целевые показатели'!D21</f>
        <v>ед.</v>
      </c>
      <c r="E8" s="99">
        <v>75</v>
      </c>
      <c r="F8" s="99">
        <v>95</v>
      </c>
      <c r="G8" s="235"/>
    </row>
    <row r="9" spans="1:19" x14ac:dyDescent="0.25">
      <c r="A9" s="221"/>
      <c r="B9" s="234"/>
      <c r="C9" s="118" t="str">
        <f>'Районные целевые показатели'!$C$22</f>
        <v>Финансирование программы, в т.ч.</v>
      </c>
      <c r="D9" s="110" t="str">
        <f>$D$10</f>
        <v>тыс. руб.</v>
      </c>
      <c r="E9" s="119">
        <v>1802</v>
      </c>
      <c r="F9" s="119">
        <v>1802</v>
      </c>
      <c r="G9" s="235"/>
    </row>
    <row r="10" spans="1:19" x14ac:dyDescent="0.25">
      <c r="A10" s="221"/>
      <c r="B10" s="234"/>
      <c r="C10" s="3" t="str">
        <f>'Районные целевые показатели'!C23</f>
        <v>Средства областного бюджета</v>
      </c>
      <c r="D10" s="90" t="s">
        <v>17</v>
      </c>
      <c r="E10" s="32">
        <f>'Районные целевые показатели'!E23</f>
        <v>0</v>
      </c>
      <c r="F10" s="32">
        <f>'Районные целевые показатели'!F23</f>
        <v>0</v>
      </c>
      <c r="G10" s="235"/>
    </row>
    <row r="11" spans="1:19" x14ac:dyDescent="0.25">
      <c r="A11" s="221"/>
      <c r="B11" s="234"/>
      <c r="C11" s="97" t="str">
        <f>'Районные целевые показатели'!C24</f>
        <v>Средства местного бюджета</v>
      </c>
      <c r="D11" s="90" t="s">
        <v>17</v>
      </c>
      <c r="E11" s="32">
        <v>1802</v>
      </c>
      <c r="F11" s="32">
        <v>1802</v>
      </c>
      <c r="G11" s="235"/>
    </row>
  </sheetData>
  <mergeCells count="7">
    <mergeCell ref="F1:G1"/>
    <mergeCell ref="A3:B3"/>
    <mergeCell ref="C3:F3"/>
    <mergeCell ref="A5:A11"/>
    <mergeCell ref="B5:B11"/>
    <mergeCell ref="G5:G11"/>
    <mergeCell ref="A2:G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workbookViewId="0">
      <selection activeCell="B5" sqref="B5:B10"/>
    </sheetView>
  </sheetViews>
  <sheetFormatPr defaultRowHeight="15" x14ac:dyDescent="0.25"/>
  <cols>
    <col min="2" max="2" width="23.7109375" customWidth="1"/>
    <col min="3" max="3" width="29.7109375" customWidth="1"/>
    <col min="4" max="4" width="12.85546875" customWidth="1"/>
    <col min="5" max="6" width="17.85546875" customWidth="1"/>
    <col min="7" max="7" width="15.85546875" customWidth="1"/>
    <col min="8" max="9" width="13.7109375" customWidth="1"/>
    <col min="10" max="10" width="12.5703125" bestFit="1" customWidth="1"/>
  </cols>
  <sheetData>
    <row r="1" spans="1:19" x14ac:dyDescent="0.25">
      <c r="A1" s="87"/>
      <c r="B1" s="87"/>
      <c r="C1" s="87"/>
      <c r="D1" s="87"/>
      <c r="E1" s="87"/>
      <c r="F1" s="218" t="s">
        <v>232</v>
      </c>
      <c r="G1" s="218"/>
    </row>
    <row r="2" spans="1:19" ht="66.75" customHeight="1" x14ac:dyDescent="0.3">
      <c r="A2" s="228" t="s">
        <v>422</v>
      </c>
      <c r="B2" s="228"/>
      <c r="C2" s="228"/>
      <c r="D2" s="228"/>
      <c r="E2" s="228"/>
      <c r="F2" s="228"/>
      <c r="G2" s="228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55.5" customHeight="1" x14ac:dyDescent="0.25">
      <c r="A3" s="229" t="s">
        <v>4</v>
      </c>
      <c r="B3" s="230"/>
      <c r="C3" s="231" t="s">
        <v>5</v>
      </c>
      <c r="D3" s="232"/>
      <c r="E3" s="232"/>
      <c r="F3" s="233"/>
      <c r="G3" s="88" t="s">
        <v>3</v>
      </c>
    </row>
    <row r="4" spans="1:19" ht="22.5" customHeight="1" x14ac:dyDescent="0.25">
      <c r="A4" s="88" t="s">
        <v>6</v>
      </c>
      <c r="B4" s="89" t="s">
        <v>7</v>
      </c>
      <c r="C4" s="89" t="s">
        <v>8</v>
      </c>
      <c r="D4" s="88" t="s">
        <v>9</v>
      </c>
      <c r="E4" s="89" t="s">
        <v>10</v>
      </c>
      <c r="F4" s="89" t="s">
        <v>11</v>
      </c>
      <c r="G4" s="101"/>
    </row>
    <row r="5" spans="1:19" ht="76.5" customHeight="1" x14ac:dyDescent="0.25">
      <c r="A5" s="179" t="s">
        <v>28</v>
      </c>
      <c r="B5" s="166" t="s">
        <v>29</v>
      </c>
      <c r="C5" s="20" t="s">
        <v>292</v>
      </c>
      <c r="D5" s="111" t="s">
        <v>22</v>
      </c>
      <c r="E5" s="21">
        <v>110</v>
      </c>
      <c r="F5" s="21">
        <v>64</v>
      </c>
      <c r="G5" s="182">
        <f>((E5/F5+F6/E6+E7/F7+F8/E8)/4)/(F9/E9)*100</f>
        <v>140.19518949617634</v>
      </c>
    </row>
    <row r="6" spans="1:19" ht="102" x14ac:dyDescent="0.25">
      <c r="A6" s="180"/>
      <c r="B6" s="166"/>
      <c r="C6" s="20" t="s">
        <v>293</v>
      </c>
      <c r="D6" s="111" t="s">
        <v>14</v>
      </c>
      <c r="E6" s="14">
        <v>65</v>
      </c>
      <c r="F6" s="14">
        <v>83</v>
      </c>
      <c r="G6" s="182"/>
    </row>
    <row r="7" spans="1:19" ht="76.5" x14ac:dyDescent="0.25">
      <c r="A7" s="180"/>
      <c r="B7" s="166"/>
      <c r="C7" s="20" t="s">
        <v>294</v>
      </c>
      <c r="D7" s="111" t="s">
        <v>26</v>
      </c>
      <c r="E7" s="14">
        <v>260</v>
      </c>
      <c r="F7" s="14">
        <v>171</v>
      </c>
      <c r="G7" s="182"/>
    </row>
    <row r="8" spans="1:19" ht="114.75" x14ac:dyDescent="0.25">
      <c r="A8" s="180"/>
      <c r="B8" s="166"/>
      <c r="C8" s="24" t="s">
        <v>295</v>
      </c>
      <c r="D8" s="111" t="s">
        <v>26</v>
      </c>
      <c r="E8" s="14">
        <v>12</v>
      </c>
      <c r="F8" s="14">
        <v>13.1</v>
      </c>
      <c r="G8" s="182"/>
    </row>
    <row r="9" spans="1:19" x14ac:dyDescent="0.25">
      <c r="A9" s="186"/>
      <c r="B9" s="166"/>
      <c r="C9" s="103" t="s">
        <v>30</v>
      </c>
      <c r="D9" s="109" t="s">
        <v>17</v>
      </c>
      <c r="E9" s="15">
        <f>E10</f>
        <v>272.41543999999999</v>
      </c>
      <c r="F9" s="15">
        <f>F10</f>
        <v>272.41543999999999</v>
      </c>
      <c r="G9" s="182"/>
    </row>
    <row r="10" spans="1:19" x14ac:dyDescent="0.25">
      <c r="A10" s="187"/>
      <c r="B10" s="166"/>
      <c r="C10" s="13" t="s">
        <v>18</v>
      </c>
      <c r="D10" s="111" t="s">
        <v>17</v>
      </c>
      <c r="E10" s="15">
        <v>272.41543999999999</v>
      </c>
      <c r="F10" s="15">
        <v>272.41543999999999</v>
      </c>
      <c r="G10" s="182"/>
    </row>
  </sheetData>
  <mergeCells count="7">
    <mergeCell ref="A5:A10"/>
    <mergeCell ref="B5:B10"/>
    <mergeCell ref="G5:G10"/>
    <mergeCell ref="F1:G1"/>
    <mergeCell ref="A3:B3"/>
    <mergeCell ref="C3:F3"/>
    <mergeCell ref="A2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workbookViewId="0">
      <selection activeCell="G5" sqref="G5:G12"/>
    </sheetView>
  </sheetViews>
  <sheetFormatPr defaultRowHeight="15" x14ac:dyDescent="0.25"/>
  <cols>
    <col min="1" max="1" width="5.85546875" customWidth="1"/>
    <col min="2" max="2" width="21.7109375" customWidth="1"/>
    <col min="3" max="3" width="29.5703125" customWidth="1"/>
    <col min="4" max="4" width="9.5703125" customWidth="1"/>
    <col min="5" max="6" width="14.5703125" customWidth="1"/>
    <col min="7" max="7" width="16.42578125" customWidth="1"/>
    <col min="8" max="8" width="14.5703125" customWidth="1"/>
  </cols>
  <sheetData>
    <row r="1" spans="1:19" x14ac:dyDescent="0.25">
      <c r="A1" s="87"/>
      <c r="B1" s="87"/>
      <c r="C1" s="87"/>
      <c r="D1" s="87"/>
      <c r="E1" s="87"/>
      <c r="F1" s="218" t="s">
        <v>233</v>
      </c>
      <c r="G1" s="218"/>
    </row>
    <row r="2" spans="1:19" ht="51.75" customHeight="1" x14ac:dyDescent="0.3">
      <c r="A2" s="228" t="s">
        <v>423</v>
      </c>
      <c r="B2" s="228"/>
      <c r="C2" s="228"/>
      <c r="D2" s="228"/>
      <c r="E2" s="228"/>
      <c r="F2" s="228"/>
      <c r="G2" s="228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30" customHeight="1" x14ac:dyDescent="0.25">
      <c r="A3" s="229" t="s">
        <v>4</v>
      </c>
      <c r="B3" s="230"/>
      <c r="C3" s="231" t="s">
        <v>5</v>
      </c>
      <c r="D3" s="232"/>
      <c r="E3" s="232"/>
      <c r="F3" s="233"/>
      <c r="G3" s="88" t="s">
        <v>3</v>
      </c>
    </row>
    <row r="4" spans="1:19" ht="23.25" customHeight="1" x14ac:dyDescent="0.25">
      <c r="A4" s="88" t="s">
        <v>6</v>
      </c>
      <c r="B4" s="89" t="s">
        <v>7</v>
      </c>
      <c r="C4" s="89" t="s">
        <v>8</v>
      </c>
      <c r="D4" s="88" t="s">
        <v>9</v>
      </c>
      <c r="E4" s="89" t="s">
        <v>10</v>
      </c>
      <c r="F4" s="89" t="s">
        <v>11</v>
      </c>
      <c r="G4" s="101"/>
    </row>
    <row r="5" spans="1:19" ht="25.5" customHeight="1" x14ac:dyDescent="0.25">
      <c r="A5" s="174" t="s">
        <v>53</v>
      </c>
      <c r="B5" s="166" t="s">
        <v>54</v>
      </c>
      <c r="C5" s="13" t="s">
        <v>55</v>
      </c>
      <c r="D5" s="14" t="s">
        <v>56</v>
      </c>
      <c r="E5" s="120">
        <v>9.9960000000000004</v>
      </c>
      <c r="F5" s="120">
        <v>22.056999999999999</v>
      </c>
      <c r="G5" s="182">
        <f>((F5/E5+F6/E6+F7/E7+F8/E8)/4)/(F9/E9)*100</f>
        <v>200.54277736213021</v>
      </c>
    </row>
    <row r="6" spans="1:19" ht="51" x14ac:dyDescent="0.25">
      <c r="A6" s="174"/>
      <c r="B6" s="166"/>
      <c r="C6" s="13" t="s">
        <v>57</v>
      </c>
      <c r="D6" s="14" t="s">
        <v>56</v>
      </c>
      <c r="E6" s="120">
        <v>12.366</v>
      </c>
      <c r="F6" s="120">
        <v>19.326499999999999</v>
      </c>
      <c r="G6" s="182"/>
    </row>
    <row r="7" spans="1:19" ht="63.75" x14ac:dyDescent="0.25">
      <c r="A7" s="174"/>
      <c r="B7" s="166"/>
      <c r="C7" s="13" t="s">
        <v>58</v>
      </c>
      <c r="D7" s="14" t="s">
        <v>59</v>
      </c>
      <c r="E7" s="107">
        <v>5480</v>
      </c>
      <c r="F7" s="107">
        <v>10312.799999999999</v>
      </c>
      <c r="G7" s="182"/>
    </row>
    <row r="8" spans="1:19" ht="38.25" x14ac:dyDescent="0.25">
      <c r="A8" s="174"/>
      <c r="B8" s="166"/>
      <c r="C8" s="13" t="s">
        <v>60</v>
      </c>
      <c r="D8" s="14" t="s">
        <v>56</v>
      </c>
      <c r="E8" s="120">
        <v>16.097999999999999</v>
      </c>
      <c r="F8" s="120">
        <v>36.901000000000003</v>
      </c>
      <c r="G8" s="182"/>
    </row>
    <row r="9" spans="1:19" x14ac:dyDescent="0.25">
      <c r="A9" s="174"/>
      <c r="B9" s="166"/>
      <c r="C9" s="103" t="s">
        <v>61</v>
      </c>
      <c r="D9" s="108" t="s">
        <v>17</v>
      </c>
      <c r="E9" s="121">
        <f>E10+E11+E12</f>
        <v>490564.88092999998</v>
      </c>
      <c r="F9" s="15">
        <f>F10+F11+F12</f>
        <v>485789.66281000001</v>
      </c>
      <c r="G9" s="182"/>
    </row>
    <row r="10" spans="1:19" x14ac:dyDescent="0.25">
      <c r="A10" s="188"/>
      <c r="B10" s="166"/>
      <c r="C10" s="13" t="s">
        <v>27</v>
      </c>
      <c r="D10" s="108" t="s">
        <v>17</v>
      </c>
      <c r="E10" s="15">
        <v>433026.89864999999</v>
      </c>
      <c r="F10" s="15">
        <v>432485.96675000002</v>
      </c>
      <c r="G10" s="182"/>
    </row>
    <row r="11" spans="1:19" x14ac:dyDescent="0.25">
      <c r="A11" s="188"/>
      <c r="B11" s="166"/>
      <c r="C11" s="13" t="s">
        <v>18</v>
      </c>
      <c r="D11" s="108" t="s">
        <v>17</v>
      </c>
      <c r="E11" s="15">
        <v>55417.576280000001</v>
      </c>
      <c r="F11" s="15">
        <v>52174.028059999997</v>
      </c>
      <c r="G11" s="182"/>
    </row>
    <row r="12" spans="1:19" x14ac:dyDescent="0.25">
      <c r="A12" s="188"/>
      <c r="B12" s="166"/>
      <c r="C12" s="41" t="s">
        <v>52</v>
      </c>
      <c r="D12" s="108" t="s">
        <v>17</v>
      </c>
      <c r="E12" s="122">
        <v>2120.4059999999999</v>
      </c>
      <c r="F12" s="122">
        <v>1129.6679999999999</v>
      </c>
      <c r="G12" s="182"/>
    </row>
  </sheetData>
  <mergeCells count="7">
    <mergeCell ref="A5:A12"/>
    <mergeCell ref="B5:B12"/>
    <mergeCell ref="G5:G12"/>
    <mergeCell ref="F1:G1"/>
    <mergeCell ref="A2:G2"/>
    <mergeCell ref="A3:B3"/>
    <mergeCell ref="C3:F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zoomScaleNormal="100" zoomScalePageLayoutView="87" workbookViewId="0">
      <selection activeCell="G5" sqref="G5:G13"/>
    </sheetView>
  </sheetViews>
  <sheetFormatPr defaultRowHeight="15" x14ac:dyDescent="0.25"/>
  <cols>
    <col min="2" max="2" width="21.7109375" customWidth="1"/>
    <col min="3" max="3" width="23" customWidth="1"/>
    <col min="4" max="4" width="12.42578125" customWidth="1"/>
    <col min="5" max="5" width="15.28515625" customWidth="1"/>
    <col min="6" max="6" width="15" customWidth="1"/>
    <col min="7" max="8" width="17.5703125" customWidth="1"/>
    <col min="9" max="9" width="12.5703125" customWidth="1"/>
  </cols>
  <sheetData>
    <row r="1" spans="1:19" x14ac:dyDescent="0.25">
      <c r="A1" s="87"/>
      <c r="B1" s="87"/>
      <c r="C1" s="87"/>
      <c r="D1" s="87"/>
      <c r="E1" s="87"/>
      <c r="F1" s="218" t="s">
        <v>234</v>
      </c>
      <c r="G1" s="218"/>
    </row>
    <row r="2" spans="1:19" ht="57.75" customHeight="1" x14ac:dyDescent="0.3">
      <c r="A2" s="228" t="s">
        <v>424</v>
      </c>
      <c r="B2" s="228"/>
      <c r="C2" s="228"/>
      <c r="D2" s="228"/>
      <c r="E2" s="228"/>
      <c r="F2" s="228"/>
      <c r="G2" s="228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55.5" customHeight="1" x14ac:dyDescent="0.25">
      <c r="A3" s="229" t="s">
        <v>4</v>
      </c>
      <c r="B3" s="230"/>
      <c r="C3" s="231" t="s">
        <v>5</v>
      </c>
      <c r="D3" s="232"/>
      <c r="E3" s="232"/>
      <c r="F3" s="233"/>
      <c r="G3" s="88" t="s">
        <v>3</v>
      </c>
    </row>
    <row r="4" spans="1:19" ht="20.25" customHeight="1" x14ac:dyDescent="0.25">
      <c r="A4" s="88" t="s">
        <v>6</v>
      </c>
      <c r="B4" s="89" t="s">
        <v>7</v>
      </c>
      <c r="C4" s="89" t="s">
        <v>8</v>
      </c>
      <c r="D4" s="88" t="s">
        <v>9</v>
      </c>
      <c r="E4" s="89" t="s">
        <v>10</v>
      </c>
      <c r="F4" s="89" t="s">
        <v>11</v>
      </c>
      <c r="G4" s="101"/>
    </row>
    <row r="5" spans="1:19" ht="63.75" x14ac:dyDescent="0.25">
      <c r="A5" s="190" t="s">
        <v>83</v>
      </c>
      <c r="B5" s="166" t="s">
        <v>269</v>
      </c>
      <c r="C5" s="13" t="s">
        <v>85</v>
      </c>
      <c r="D5" s="111" t="s">
        <v>78</v>
      </c>
      <c r="E5" s="123">
        <v>18</v>
      </c>
      <c r="F5" s="123">
        <v>19</v>
      </c>
      <c r="G5" s="182">
        <f>((F5/E5+F6/E6+F7/E7)/3)/(F9/E9)*100</f>
        <v>108.82570322869842</v>
      </c>
    </row>
    <row r="6" spans="1:19" ht="63.75" x14ac:dyDescent="0.25">
      <c r="A6" s="191"/>
      <c r="B6" s="166"/>
      <c r="C6" s="13" t="s">
        <v>291</v>
      </c>
      <c r="D6" s="111" t="s">
        <v>78</v>
      </c>
      <c r="E6" s="123">
        <v>5</v>
      </c>
      <c r="F6" s="123">
        <v>5</v>
      </c>
      <c r="G6" s="182"/>
    </row>
    <row r="7" spans="1:19" ht="63.75" x14ac:dyDescent="0.25">
      <c r="A7" s="191"/>
      <c r="B7" s="166"/>
      <c r="C7" s="13" t="s">
        <v>86</v>
      </c>
      <c r="D7" s="111" t="s">
        <v>78</v>
      </c>
      <c r="E7" s="123">
        <v>3</v>
      </c>
      <c r="F7" s="123">
        <v>3</v>
      </c>
      <c r="G7" s="182"/>
    </row>
    <row r="8" spans="1:19" ht="51" x14ac:dyDescent="0.25">
      <c r="A8" s="191"/>
      <c r="B8" s="166"/>
      <c r="C8" s="13" t="s">
        <v>87</v>
      </c>
      <c r="D8" s="111" t="s">
        <v>78</v>
      </c>
      <c r="E8" s="123">
        <v>0</v>
      </c>
      <c r="F8" s="123">
        <v>0</v>
      </c>
      <c r="G8" s="182"/>
    </row>
    <row r="9" spans="1:19" ht="25.5" x14ac:dyDescent="0.25">
      <c r="A9" s="191"/>
      <c r="B9" s="166"/>
      <c r="C9" s="103" t="s">
        <v>61</v>
      </c>
      <c r="D9" s="109" t="s">
        <v>17</v>
      </c>
      <c r="E9" s="29">
        <f>E10+E11+E12+E13</f>
        <v>1200771.1107699999</v>
      </c>
      <c r="F9" s="29">
        <f>F10+F11+F12+F13</f>
        <v>1123822.3843599998</v>
      </c>
      <c r="G9" s="182"/>
    </row>
    <row r="10" spans="1:19" ht="25.5" x14ac:dyDescent="0.25">
      <c r="A10" s="191"/>
      <c r="B10" s="166"/>
      <c r="C10" s="31" t="s">
        <v>36</v>
      </c>
      <c r="D10" s="111" t="s">
        <v>17</v>
      </c>
      <c r="E10" s="29">
        <v>245515.58228</v>
      </c>
      <c r="F10" s="29">
        <v>245515.58046</v>
      </c>
      <c r="G10" s="182"/>
    </row>
    <row r="11" spans="1:19" ht="25.5" x14ac:dyDescent="0.25">
      <c r="A11" s="191"/>
      <c r="B11" s="166"/>
      <c r="C11" s="13" t="s">
        <v>27</v>
      </c>
      <c r="D11" s="111" t="s">
        <v>17</v>
      </c>
      <c r="E11" s="29">
        <v>833780.76147000003</v>
      </c>
      <c r="F11" s="29">
        <v>763229.24740999995</v>
      </c>
      <c r="G11" s="182"/>
    </row>
    <row r="12" spans="1:19" ht="25.5" x14ac:dyDescent="0.25">
      <c r="A12" s="191"/>
      <c r="B12" s="166"/>
      <c r="C12" s="13" t="s">
        <v>18</v>
      </c>
      <c r="D12" s="111" t="s">
        <v>17</v>
      </c>
      <c r="E12" s="29">
        <v>108918.86928</v>
      </c>
      <c r="F12" s="29">
        <v>103527.65875</v>
      </c>
      <c r="G12" s="182"/>
    </row>
    <row r="13" spans="1:19" x14ac:dyDescent="0.25">
      <c r="A13" s="192"/>
      <c r="B13" s="166"/>
      <c r="C13" s="13" t="s">
        <v>52</v>
      </c>
      <c r="D13" s="111" t="s">
        <v>17</v>
      </c>
      <c r="E13" s="29">
        <v>12555.89774</v>
      </c>
      <c r="F13" s="29">
        <v>11549.89774</v>
      </c>
      <c r="G13" s="182"/>
    </row>
    <row r="16" spans="1:19" ht="89.25" customHeight="1" x14ac:dyDescent="0.25"/>
  </sheetData>
  <mergeCells count="7">
    <mergeCell ref="A5:A13"/>
    <mergeCell ref="B5:B13"/>
    <mergeCell ref="G5:G13"/>
    <mergeCell ref="F1:G1"/>
    <mergeCell ref="A3:B3"/>
    <mergeCell ref="C3:F3"/>
    <mergeCell ref="A2:G2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Normal="100" zoomScalePageLayoutView="87" workbookViewId="0">
      <selection activeCell="G5" sqref="G5:G12"/>
    </sheetView>
  </sheetViews>
  <sheetFormatPr defaultRowHeight="15" x14ac:dyDescent="0.25"/>
  <cols>
    <col min="1" max="1" width="6.7109375" customWidth="1"/>
    <col min="2" max="2" width="27.28515625" customWidth="1"/>
    <col min="3" max="3" width="33" customWidth="1"/>
    <col min="5" max="6" width="11.42578125" bestFit="1" customWidth="1"/>
    <col min="7" max="7" width="15.42578125" customWidth="1"/>
  </cols>
  <sheetData>
    <row r="1" spans="1:19" x14ac:dyDescent="0.25">
      <c r="A1" s="87"/>
      <c r="B1" s="87"/>
      <c r="C1" s="87"/>
      <c r="D1" s="87"/>
      <c r="E1" s="87"/>
      <c r="F1" s="218" t="s">
        <v>235</v>
      </c>
      <c r="G1" s="218"/>
    </row>
    <row r="2" spans="1:19" ht="69" customHeight="1" x14ac:dyDescent="0.3">
      <c r="A2" s="228" t="s">
        <v>437</v>
      </c>
      <c r="B2" s="228"/>
      <c r="C2" s="228"/>
      <c r="D2" s="228"/>
      <c r="E2" s="228"/>
      <c r="F2" s="228"/>
      <c r="G2" s="228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55.5" customHeight="1" x14ac:dyDescent="0.25">
      <c r="A3" s="229" t="s">
        <v>4</v>
      </c>
      <c r="B3" s="230"/>
      <c r="C3" s="231" t="s">
        <v>5</v>
      </c>
      <c r="D3" s="232"/>
      <c r="E3" s="232"/>
      <c r="F3" s="233"/>
      <c r="G3" s="88" t="s">
        <v>3</v>
      </c>
    </row>
    <row r="4" spans="1:19" ht="24" customHeight="1" x14ac:dyDescent="0.25">
      <c r="A4" s="88" t="s">
        <v>6</v>
      </c>
      <c r="B4" s="89" t="s">
        <v>7</v>
      </c>
      <c r="C4" s="89" t="s">
        <v>8</v>
      </c>
      <c r="D4" s="88" t="s">
        <v>9</v>
      </c>
      <c r="E4" s="89" t="s">
        <v>10</v>
      </c>
      <c r="F4" s="89" t="s">
        <v>11</v>
      </c>
      <c r="G4" s="101"/>
    </row>
    <row r="5" spans="1:19" ht="51" x14ac:dyDescent="0.25">
      <c r="A5" s="190" t="s">
        <v>99</v>
      </c>
      <c r="B5" s="166" t="s">
        <v>100</v>
      </c>
      <c r="C5" s="54" t="s">
        <v>101</v>
      </c>
      <c r="D5" s="14" t="s">
        <v>78</v>
      </c>
      <c r="E5" s="14">
        <v>20</v>
      </c>
      <c r="F5" s="14">
        <v>20</v>
      </c>
      <c r="G5" s="167">
        <f>((F5/E5+F6/E6+F7/E7+F8/E8)/4)/(F9/E9)*100</f>
        <v>109.63545417180953</v>
      </c>
    </row>
    <row r="6" spans="1:19" ht="51" x14ac:dyDescent="0.25">
      <c r="A6" s="191"/>
      <c r="B6" s="166"/>
      <c r="C6" s="54" t="s">
        <v>102</v>
      </c>
      <c r="D6" s="14" t="s">
        <v>22</v>
      </c>
      <c r="E6" s="125">
        <v>287</v>
      </c>
      <c r="F6" s="125">
        <v>399.8</v>
      </c>
      <c r="G6" s="167"/>
    </row>
    <row r="7" spans="1:19" ht="63.75" x14ac:dyDescent="0.25">
      <c r="A7" s="191"/>
      <c r="B7" s="166"/>
      <c r="C7" s="57" t="s">
        <v>103</v>
      </c>
      <c r="D7" s="14" t="s">
        <v>22</v>
      </c>
      <c r="E7" s="125">
        <v>445</v>
      </c>
      <c r="F7" s="125">
        <v>457.6</v>
      </c>
      <c r="G7" s="167"/>
    </row>
    <row r="8" spans="1:19" ht="63.75" x14ac:dyDescent="0.25">
      <c r="A8" s="191"/>
      <c r="B8" s="166"/>
      <c r="C8" s="57" t="s">
        <v>104</v>
      </c>
      <c r="D8" s="14" t="s">
        <v>22</v>
      </c>
      <c r="E8" s="21">
        <v>17</v>
      </c>
      <c r="F8" s="21">
        <v>16.2</v>
      </c>
      <c r="G8" s="167"/>
    </row>
    <row r="9" spans="1:19" x14ac:dyDescent="0.25">
      <c r="A9" s="191"/>
      <c r="B9" s="166"/>
      <c r="C9" s="56" t="s">
        <v>61</v>
      </c>
      <c r="D9" s="108" t="s">
        <v>17</v>
      </c>
      <c r="E9" s="126">
        <f>E10+E11+E12</f>
        <v>23523.400030000001</v>
      </c>
      <c r="F9" s="126">
        <f>F10+F11+F12</f>
        <v>23463.693169999999</v>
      </c>
      <c r="G9" s="167"/>
    </row>
    <row r="10" spans="1:19" x14ac:dyDescent="0.25">
      <c r="A10" s="191"/>
      <c r="B10" s="166"/>
      <c r="C10" s="27" t="s">
        <v>27</v>
      </c>
      <c r="D10" s="111" t="s">
        <v>17</v>
      </c>
      <c r="E10" s="29">
        <v>19861.916420000001</v>
      </c>
      <c r="F10" s="29">
        <v>19861.907139999999</v>
      </c>
      <c r="G10" s="167"/>
    </row>
    <row r="11" spans="1:19" x14ac:dyDescent="0.25">
      <c r="A11" s="191"/>
      <c r="B11" s="166"/>
      <c r="C11" s="27" t="s">
        <v>18</v>
      </c>
      <c r="D11" s="111" t="s">
        <v>17</v>
      </c>
      <c r="E11" s="124">
        <v>3661.4836100000002</v>
      </c>
      <c r="F11" s="124">
        <v>3601.7860300000002</v>
      </c>
      <c r="G11" s="167"/>
    </row>
    <row r="12" spans="1:19" x14ac:dyDescent="0.25">
      <c r="A12" s="192"/>
      <c r="B12" s="166"/>
      <c r="C12" s="27" t="s">
        <v>52</v>
      </c>
      <c r="D12" s="111" t="s">
        <v>17</v>
      </c>
      <c r="E12" s="126">
        <v>0</v>
      </c>
      <c r="F12" s="126">
        <v>0</v>
      </c>
      <c r="G12" s="167"/>
    </row>
  </sheetData>
  <mergeCells count="7">
    <mergeCell ref="A5:A12"/>
    <mergeCell ref="B5:B12"/>
    <mergeCell ref="G5:G12"/>
    <mergeCell ref="F1:G1"/>
    <mergeCell ref="A3:B3"/>
    <mergeCell ref="C3:F3"/>
    <mergeCell ref="A2:G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topLeftCell="A8" zoomScale="80" zoomScaleNormal="80" zoomScalePageLayoutView="87" workbookViewId="0">
      <selection activeCell="I7" sqref="I7"/>
    </sheetView>
  </sheetViews>
  <sheetFormatPr defaultRowHeight="15" x14ac:dyDescent="0.25"/>
  <cols>
    <col min="1" max="1" width="15.28515625" customWidth="1"/>
    <col min="2" max="2" width="27.7109375" customWidth="1"/>
    <col min="3" max="3" width="31.28515625" style="86" customWidth="1"/>
    <col min="4" max="4" width="12" customWidth="1"/>
    <col min="5" max="5" width="14" customWidth="1"/>
    <col min="6" max="6" width="14.85546875" customWidth="1"/>
    <col min="7" max="7" width="13.7109375" customWidth="1"/>
    <col min="8" max="8" width="11.140625" customWidth="1"/>
    <col min="9" max="9" width="12.140625" customWidth="1"/>
    <col min="10" max="10" width="11" customWidth="1"/>
    <col min="11" max="11" width="10.7109375" customWidth="1"/>
    <col min="12" max="12" width="11" customWidth="1"/>
    <col min="13" max="13" width="11.28515625" customWidth="1"/>
    <col min="14" max="14" width="13.5703125" customWidth="1"/>
  </cols>
  <sheetData>
    <row r="1" spans="1:19" x14ac:dyDescent="0.25">
      <c r="A1" s="87"/>
      <c r="B1" s="87"/>
      <c r="C1" s="102"/>
      <c r="D1" s="87"/>
      <c r="E1" s="87"/>
      <c r="F1" s="218" t="s">
        <v>236</v>
      </c>
      <c r="G1" s="218"/>
    </row>
    <row r="2" spans="1:19" ht="55.5" customHeight="1" x14ac:dyDescent="0.25">
      <c r="A2" s="228" t="s">
        <v>438</v>
      </c>
      <c r="B2" s="228"/>
      <c r="C2" s="228"/>
      <c r="D2" s="228"/>
      <c r="E2" s="228"/>
      <c r="F2" s="228"/>
      <c r="G2" s="228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4" spans="1:19" ht="76.5" x14ac:dyDescent="0.25">
      <c r="A4" s="229" t="s">
        <v>4</v>
      </c>
      <c r="B4" s="230"/>
      <c r="C4" s="231" t="s">
        <v>5</v>
      </c>
      <c r="D4" s="232"/>
      <c r="E4" s="232"/>
      <c r="F4" s="233"/>
      <c r="G4" s="159" t="s">
        <v>3</v>
      </c>
    </row>
    <row r="5" spans="1:19" ht="38.25" customHeight="1" x14ac:dyDescent="0.25">
      <c r="A5" s="159" t="s">
        <v>6</v>
      </c>
      <c r="B5" s="160" t="s">
        <v>7</v>
      </c>
      <c r="C5" s="160" t="s">
        <v>8</v>
      </c>
      <c r="D5" s="159" t="s">
        <v>9</v>
      </c>
      <c r="E5" s="160" t="s">
        <v>10</v>
      </c>
      <c r="F5" s="160" t="s">
        <v>11</v>
      </c>
      <c r="G5" s="101"/>
    </row>
    <row r="6" spans="1:19" ht="56.25" customHeight="1" x14ac:dyDescent="0.25">
      <c r="A6" s="190" t="s">
        <v>99</v>
      </c>
      <c r="B6" s="236" t="s">
        <v>444</v>
      </c>
      <c r="C6" s="52" t="s">
        <v>450</v>
      </c>
      <c r="D6" s="14" t="s">
        <v>113</v>
      </c>
      <c r="E6" s="238">
        <v>133.6</v>
      </c>
      <c r="F6" s="238">
        <v>178.1</v>
      </c>
      <c r="G6" s="167">
        <f>((F6/E6+F7/E7+F8/E8+F9/E9+F11/E11+F12/E12+F10/E10)/7)/(F13/E13)*100</f>
        <v>134.98350199308123</v>
      </c>
    </row>
    <row r="7" spans="1:19" ht="77.25" customHeight="1" x14ac:dyDescent="0.25">
      <c r="A7" s="191"/>
      <c r="B7" s="239"/>
      <c r="C7" s="57" t="s">
        <v>451</v>
      </c>
      <c r="D7" s="14" t="s">
        <v>122</v>
      </c>
      <c r="E7" s="110">
        <v>107.8</v>
      </c>
      <c r="F7" s="110">
        <v>113</v>
      </c>
      <c r="G7" s="167"/>
    </row>
    <row r="8" spans="1:19" ht="62.25" customHeight="1" x14ac:dyDescent="0.25">
      <c r="A8" s="191"/>
      <c r="B8" s="239"/>
      <c r="C8" s="57" t="s">
        <v>452</v>
      </c>
      <c r="D8" s="14" t="s">
        <v>133</v>
      </c>
      <c r="E8" s="110">
        <v>300</v>
      </c>
      <c r="F8" s="110">
        <v>302.2</v>
      </c>
      <c r="G8" s="167"/>
    </row>
    <row r="9" spans="1:19" ht="90" customHeight="1" x14ac:dyDescent="0.25">
      <c r="A9" s="191"/>
      <c r="B9" s="239"/>
      <c r="C9" s="57" t="s">
        <v>453</v>
      </c>
      <c r="D9" s="14" t="s">
        <v>135</v>
      </c>
      <c r="E9" s="110">
        <v>2556</v>
      </c>
      <c r="F9" s="110">
        <v>2686</v>
      </c>
      <c r="G9" s="167"/>
    </row>
    <row r="10" spans="1:19" ht="87.75" customHeight="1" x14ac:dyDescent="0.25">
      <c r="A10" s="191"/>
      <c r="B10" s="239"/>
      <c r="C10" s="57" t="s">
        <v>454</v>
      </c>
      <c r="D10" s="14" t="s">
        <v>133</v>
      </c>
      <c r="E10" s="110">
        <v>2410</v>
      </c>
      <c r="F10" s="110">
        <v>1779</v>
      </c>
      <c r="G10" s="167"/>
    </row>
    <row r="11" spans="1:19" ht="107.25" customHeight="1" x14ac:dyDescent="0.25">
      <c r="A11" s="191"/>
      <c r="B11" s="239"/>
      <c r="C11" s="57" t="s">
        <v>455</v>
      </c>
      <c r="D11" s="14" t="s">
        <v>135</v>
      </c>
      <c r="E11" s="110">
        <v>700</v>
      </c>
      <c r="F11" s="110">
        <v>766</v>
      </c>
      <c r="G11" s="167"/>
    </row>
    <row r="12" spans="1:19" ht="126.75" customHeight="1" x14ac:dyDescent="0.25">
      <c r="A12" s="191"/>
      <c r="B12" s="239"/>
      <c r="C12" s="57" t="s">
        <v>456</v>
      </c>
      <c r="D12" s="14" t="s">
        <v>44</v>
      </c>
      <c r="E12" s="157">
        <v>1</v>
      </c>
      <c r="F12" s="157">
        <v>3</v>
      </c>
      <c r="G12" s="167"/>
    </row>
    <row r="13" spans="1:19" ht="25.5" x14ac:dyDescent="0.25">
      <c r="A13" s="191"/>
      <c r="B13" s="239"/>
      <c r="C13" s="56" t="s">
        <v>61</v>
      </c>
      <c r="D13" s="156" t="s">
        <v>17</v>
      </c>
      <c r="E13" s="29">
        <v>76133.819959999993</v>
      </c>
      <c r="F13" s="29">
        <v>74708.696309999999</v>
      </c>
      <c r="G13" s="167"/>
    </row>
    <row r="14" spans="1:19" ht="38.25" x14ac:dyDescent="0.25">
      <c r="A14" s="191"/>
      <c r="B14" s="239"/>
      <c r="C14" s="27" t="s">
        <v>27</v>
      </c>
      <c r="D14" s="158" t="s">
        <v>17</v>
      </c>
      <c r="E14" s="29">
        <v>75805.525590000005</v>
      </c>
      <c r="F14" s="29">
        <v>74380.401939999996</v>
      </c>
      <c r="G14" s="167"/>
    </row>
    <row r="15" spans="1:19" ht="38.25" x14ac:dyDescent="0.25">
      <c r="A15" s="191"/>
      <c r="B15" s="239"/>
      <c r="C15" s="27" t="s">
        <v>18</v>
      </c>
      <c r="D15" s="158" t="s">
        <v>17</v>
      </c>
      <c r="E15" s="29">
        <v>328.29437000000001</v>
      </c>
      <c r="F15" s="29">
        <v>328.29437000000001</v>
      </c>
      <c r="G15" s="167"/>
    </row>
    <row r="16" spans="1:19" ht="25.5" x14ac:dyDescent="0.25">
      <c r="A16" s="192"/>
      <c r="B16" s="237"/>
      <c r="C16" s="27" t="s">
        <v>52</v>
      </c>
      <c r="D16" s="158" t="s">
        <v>17</v>
      </c>
      <c r="E16" s="126">
        <v>0</v>
      </c>
      <c r="F16" s="126">
        <v>0</v>
      </c>
      <c r="G16" s="167"/>
    </row>
  </sheetData>
  <mergeCells count="7">
    <mergeCell ref="F1:G1"/>
    <mergeCell ref="A2:G2"/>
    <mergeCell ref="A4:B4"/>
    <mergeCell ref="C4:F4"/>
    <mergeCell ref="A6:A16"/>
    <mergeCell ref="B6:B16"/>
    <mergeCell ref="G6:G16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Районные целевые показатели</vt:lpstr>
      <vt:lpstr>Рейтинг Приложение 3</vt:lpstr>
      <vt:lpstr>Приложение 4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10</vt:lpstr>
      <vt:lpstr>Приложение 11</vt:lpstr>
      <vt:lpstr>Приложение 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2026-04-16T04:54:03Z</dcterms:modified>
</cp:coreProperties>
</file>